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8FCFF56-8DC7-4D43-87B5-73FEE08BD5E7}" xr6:coauthVersionLast="36" xr6:coauthVersionMax="36" xr10:uidLastSave="{00000000-0000-0000-0000-000000000000}"/>
  <bookViews>
    <workbookView xWindow="0" yWindow="0" windowWidth="28800" windowHeight="116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9" i="7" l="1"/>
  <c r="C48" i="7"/>
  <c r="B27" i="53" l="1"/>
  <c r="D26" i="5"/>
  <c r="F30"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F24" i="15" s="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K30" i="15" l="1"/>
  <c r="J30" i="15"/>
  <c r="I30" i="15"/>
  <c r="H30" i="15"/>
  <c r="K24" i="15"/>
  <c r="J24" i="15"/>
  <c r="I24" i="15"/>
  <c r="H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V56" i="15" l="1"/>
  <c r="V55" i="15"/>
  <c r="V54" i="15"/>
  <c r="V53" i="15"/>
  <c r="V51" i="15"/>
  <c r="V49" i="15"/>
  <c r="V48" i="15"/>
  <c r="V47" i="15"/>
  <c r="V46" i="15"/>
  <c r="V45" i="15"/>
  <c r="V44" i="15"/>
  <c r="V43" i="15"/>
  <c r="V42" i="15"/>
  <c r="V41" i="15"/>
  <c r="V40" i="15"/>
  <c r="V39" i="15"/>
  <c r="V38" i="15"/>
  <c r="V37" i="15"/>
  <c r="V36" i="15"/>
  <c r="V35" i="15"/>
  <c r="V34" i="15"/>
  <c r="V33" i="15"/>
  <c r="V32" i="15"/>
  <c r="V31" i="15"/>
  <c r="V29" i="15"/>
  <c r="V28" i="15"/>
  <c r="V27" i="15"/>
  <c r="V26" i="15"/>
  <c r="V25" i="15"/>
  <c r="N30" i="15"/>
  <c r="N24" i="15"/>
  <c r="V30" i="15" l="1"/>
  <c r="L50" i="15" l="1"/>
  <c r="L57" i="15" s="1"/>
  <c r="S30" i="15"/>
  <c r="R30" i="15"/>
  <c r="C81" i="54" s="1"/>
  <c r="Q30" i="15"/>
  <c r="P30" i="15"/>
  <c r="O30" i="15"/>
  <c r="M30" i="15"/>
  <c r="L30" i="15"/>
  <c r="B81" i="54" s="1"/>
  <c r="S24" i="15"/>
  <c r="R24" i="15"/>
  <c r="Q24" i="15"/>
  <c r="P24" i="15"/>
  <c r="O24" i="15"/>
  <c r="M24" i="15"/>
  <c r="L24" i="15"/>
  <c r="L52" i="15" l="1"/>
  <c r="B49" i="54"/>
  <c r="E48" i="54"/>
  <c r="C57" i="15" l="1"/>
  <c r="C50" i="15"/>
  <c r="C30" i="15"/>
  <c r="C52" i="15" s="1"/>
  <c r="C24" i="15"/>
  <c r="C40" i="7" s="1"/>
  <c r="A16" i="12" l="1"/>
  <c r="A15" i="12" l="1"/>
  <c r="A16" i="13"/>
  <c r="A14" i="17"/>
  <c r="A15" i="10"/>
  <c r="F48" i="54" l="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B105" i="53" l="1"/>
  <c r="V50" i="15" l="1"/>
  <c r="C91" i="53"/>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C85" i="54" s="1"/>
  <c r="A62" i="54"/>
  <c r="B60" i="54"/>
  <c r="AB59" i="54"/>
  <c r="AA59" i="54"/>
  <c r="Z59" i="54"/>
  <c r="Y59" i="54"/>
  <c r="X59" i="54"/>
  <c r="W59" i="54"/>
  <c r="V59" i="54"/>
  <c r="U59" i="54"/>
  <c r="T59" i="54"/>
  <c r="S59" i="54"/>
  <c r="R59" i="54"/>
  <c r="Q59" i="54"/>
  <c r="P59" i="54"/>
  <c r="O59" i="54"/>
  <c r="N59" i="54"/>
  <c r="M59" i="54"/>
  <c r="L59" i="54"/>
  <c r="K59" i="54"/>
  <c r="J59" i="54"/>
  <c r="I59" i="54"/>
  <c r="H59" i="54"/>
  <c r="G59" i="54"/>
  <c r="F59" i="54"/>
  <c r="E59" i="54"/>
  <c r="D59" i="54"/>
  <c r="C59" i="54"/>
  <c r="B59" i="54"/>
  <c r="C58" i="54"/>
  <c r="C74" i="54" s="1"/>
  <c r="C52" i="54"/>
  <c r="B52" i="54"/>
  <c r="C49" i="54"/>
  <c r="D49" i="54" s="1"/>
  <c r="E49" i="54" s="1"/>
  <c r="F49" i="54" s="1"/>
  <c r="G49" i="54" s="1"/>
  <c r="H49" i="54" s="1"/>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B47" i="54"/>
  <c r="B45" i="54"/>
  <c r="B46" i="54" s="1"/>
  <c r="V57" i="15" l="1"/>
  <c r="V52" i="15"/>
  <c r="H80" i="54"/>
  <c r="P80" i="54"/>
  <c r="D58" i="54"/>
  <c r="D74" i="54" s="1"/>
  <c r="X80" i="54"/>
  <c r="C47" i="54"/>
  <c r="C61" i="54" s="1"/>
  <c r="C60" i="54" s="1"/>
  <c r="C66" i="54" s="1"/>
  <c r="L80" i="54"/>
  <c r="AB80" i="54"/>
  <c r="D80" i="54"/>
  <c r="T80" i="54"/>
  <c r="D73" i="54"/>
  <c r="B66" i="54"/>
  <c r="B68" i="54" s="1"/>
  <c r="B80" i="54"/>
  <c r="V80" i="54"/>
  <c r="E80" i="54"/>
  <c r="U80" i="54"/>
  <c r="E58" i="54"/>
  <c r="F80" i="54"/>
  <c r="N80" i="54"/>
  <c r="O80" i="54"/>
  <c r="R80" i="54"/>
  <c r="Z80" i="54"/>
  <c r="D47" i="54"/>
  <c r="D61" i="54" s="1"/>
  <c r="D60" i="54" s="1"/>
  <c r="D66" i="54" s="1"/>
  <c r="D52" i="54"/>
  <c r="G80" i="54"/>
  <c r="I80" i="54"/>
  <c r="Q80" i="54"/>
  <c r="Y80" i="54"/>
  <c r="J80" i="54"/>
  <c r="M80" i="54"/>
  <c r="C80" i="54"/>
  <c r="K80" i="54"/>
  <c r="S80" i="54"/>
  <c r="W80" i="54"/>
  <c r="AA80" i="54"/>
  <c r="D85" i="54" l="1"/>
  <c r="E73" i="54"/>
  <c r="F58" i="54"/>
  <c r="E52" i="54"/>
  <c r="E74" i="54"/>
  <c r="E47" i="54"/>
  <c r="E61" i="54" s="1"/>
  <c r="B75" i="54"/>
  <c r="B29" i="53"/>
  <c r="B22" i="53"/>
  <c r="A15" i="53"/>
  <c r="B21" i="53" s="1"/>
  <c r="A12" i="53"/>
  <c r="A9" i="53"/>
  <c r="A5" i="53"/>
  <c r="B91" i="53"/>
  <c r="B89" i="53"/>
  <c r="B66" i="53"/>
  <c r="B49" i="53"/>
  <c r="B32" i="53"/>
  <c r="A14" i="15"/>
  <c r="A11" i="15"/>
  <c r="A8" i="15"/>
  <c r="A4" i="15"/>
  <c r="AA30" i="15"/>
  <c r="Z30" i="15"/>
  <c r="Y30" i="15"/>
  <c r="X30" i="15"/>
  <c r="W30" i="15"/>
  <c r="U30" i="15"/>
  <c r="T30" i="15"/>
  <c r="D81" i="54"/>
  <c r="G30" i="15"/>
  <c r="B25" i="54"/>
  <c r="AA24" i="15"/>
  <c r="Z24" i="15"/>
  <c r="Y24" i="15"/>
  <c r="X24" i="15"/>
  <c r="W24" i="15"/>
  <c r="V24" i="15"/>
  <c r="U24" i="15"/>
  <c r="T24" i="15"/>
  <c r="G24" i="15"/>
  <c r="B72" i="53"/>
  <c r="A15" i="16"/>
  <c r="D67" i="54" l="1"/>
  <c r="C67" i="54"/>
  <c r="B54" i="54"/>
  <c r="F73" i="54"/>
  <c r="E85" i="54"/>
  <c r="E60" i="54"/>
  <c r="E66" i="54" s="1"/>
  <c r="G58" i="54"/>
  <c r="F52" i="54"/>
  <c r="F74" i="54"/>
  <c r="F47" i="54"/>
  <c r="F61" i="54" s="1"/>
  <c r="B88" i="53"/>
  <c r="B68" i="53"/>
  <c r="B59" i="53"/>
  <c r="B90" i="53"/>
  <c r="B46" i="53"/>
  <c r="B30" i="53"/>
  <c r="B83" i="53" s="1"/>
  <c r="C25" i="6"/>
  <c r="E30" i="15"/>
  <c r="B34" i="53"/>
  <c r="B63" i="53"/>
  <c r="B76" i="53"/>
  <c r="B38" i="53"/>
  <c r="B51" i="53"/>
  <c r="B80" i="53"/>
  <c r="B42" i="53"/>
  <c r="B55" i="53"/>
  <c r="E24" i="15"/>
  <c r="C89" i="53"/>
  <c r="B55" i="54" l="1"/>
  <c r="B82" i="54" s="1"/>
  <c r="C76" i="54"/>
  <c r="C68" i="54"/>
  <c r="C75" i="54" s="1"/>
  <c r="E67" i="54"/>
  <c r="D76" i="54"/>
  <c r="D68" i="54"/>
  <c r="D75" i="54" s="1"/>
  <c r="G73" i="54"/>
  <c r="F85" i="54"/>
  <c r="G74" i="54"/>
  <c r="G47" i="54"/>
  <c r="G61" i="54" s="1"/>
  <c r="G52" i="54"/>
  <c r="H58" i="54"/>
  <c r="F60" i="54"/>
  <c r="F66" i="54" s="1"/>
  <c r="E76" i="54" l="1"/>
  <c r="F67" i="54"/>
  <c r="B56" i="54"/>
  <c r="B69" i="54" s="1"/>
  <c r="C53" i="54"/>
  <c r="C55" i="54" s="1"/>
  <c r="C82" i="54" s="1"/>
  <c r="E68" i="54"/>
  <c r="E75" i="54" s="1"/>
  <c r="G85" i="54"/>
  <c r="H73" i="54"/>
  <c r="H74" i="54"/>
  <c r="I58" i="54"/>
  <c r="H52" i="54"/>
  <c r="H47" i="54"/>
  <c r="H61" i="54" s="1"/>
  <c r="G60" i="54"/>
  <c r="G66" i="54" s="1"/>
  <c r="A15" i="6"/>
  <c r="B77" i="54" l="1"/>
  <c r="B70" i="54"/>
  <c r="B71" i="54" s="1"/>
  <c r="C56" i="54"/>
  <c r="C69" i="54" s="1"/>
  <c r="C70" i="54" s="1"/>
  <c r="D53" i="54"/>
  <c r="D55" i="54" s="1"/>
  <c r="F76" i="54"/>
  <c r="G67" i="54"/>
  <c r="F68" i="54"/>
  <c r="F75" i="54" s="1"/>
  <c r="H85" i="54"/>
  <c r="I73" i="54"/>
  <c r="I74" i="54"/>
  <c r="J58" i="54"/>
  <c r="I52" i="54"/>
  <c r="I47" i="54"/>
  <c r="I61" i="54" s="1"/>
  <c r="H60" i="54"/>
  <c r="H66" i="54" s="1"/>
  <c r="S23" i="12"/>
  <c r="J23" i="12"/>
  <c r="H23" i="12"/>
  <c r="C77" i="54" l="1"/>
  <c r="G76" i="54"/>
  <c r="H67" i="54"/>
  <c r="G68" i="54"/>
  <c r="G75" i="54" s="1"/>
  <c r="B72" i="54"/>
  <c r="B78" i="54"/>
  <c r="B83" i="54" s="1"/>
  <c r="H68" i="54"/>
  <c r="H75" i="54" s="1"/>
  <c r="I85" i="54"/>
  <c r="J73" i="54"/>
  <c r="D82" i="54"/>
  <c r="D56" i="54"/>
  <c r="D69" i="54" s="1"/>
  <c r="K58" i="54"/>
  <c r="J52" i="54"/>
  <c r="J47" i="54"/>
  <c r="J61" i="54" s="1"/>
  <c r="J74" i="54"/>
  <c r="C71" i="54"/>
  <c r="C72" i="54" s="1"/>
  <c r="E53" i="54"/>
  <c r="I60" i="54"/>
  <c r="I66" i="54" s="1"/>
  <c r="A8" i="17"/>
  <c r="E9" i="14"/>
  <c r="B86" i="54" l="1"/>
  <c r="B87" i="54" s="1"/>
  <c r="B90" i="54" s="1"/>
  <c r="B88" i="54"/>
  <c r="B84" i="54"/>
  <c r="B89" i="54" s="1"/>
  <c r="H76" i="54"/>
  <c r="I67" i="54"/>
  <c r="J85" i="54"/>
  <c r="K73" i="54"/>
  <c r="E55" i="54"/>
  <c r="F53" i="54" s="1"/>
  <c r="J60" i="54"/>
  <c r="J66" i="54" s="1"/>
  <c r="C78" i="54"/>
  <c r="C83" i="54" s="1"/>
  <c r="K74" i="54"/>
  <c r="K47" i="54"/>
  <c r="K61" i="54" s="1"/>
  <c r="K52" i="54"/>
  <c r="L58" i="54"/>
  <c r="D77" i="54"/>
  <c r="D70" i="54"/>
  <c r="A12" i="5"/>
  <c r="A9" i="5"/>
  <c r="A5" i="5"/>
  <c r="A12" i="16"/>
  <c r="A9" i="16"/>
  <c r="A12" i="10"/>
  <c r="A9" i="10"/>
  <c r="A5" i="10"/>
  <c r="A4" i="17"/>
  <c r="A11" i="17"/>
  <c r="A6" i="13"/>
  <c r="A5" i="14"/>
  <c r="A4" i="12"/>
  <c r="A5" i="16" s="1"/>
  <c r="A5" i="6"/>
  <c r="A12" i="6"/>
  <c r="A9" i="6"/>
  <c r="E12" i="14"/>
  <c r="A13" i="13"/>
  <c r="A10" i="13"/>
  <c r="A14" i="12"/>
  <c r="A11" i="12"/>
  <c r="A8" i="12"/>
  <c r="I76" i="54" l="1"/>
  <c r="J67" i="54"/>
  <c r="J68" i="54" s="1"/>
  <c r="J75" i="54" s="1"/>
  <c r="I68" i="54"/>
  <c r="I75" i="54" s="1"/>
  <c r="K85" i="54"/>
  <c r="L73" i="54"/>
  <c r="F55" i="54"/>
  <c r="L74" i="54"/>
  <c r="M58" i="54"/>
  <c r="L52" i="54"/>
  <c r="L47" i="54"/>
  <c r="L61" i="54" s="1"/>
  <c r="E82" i="54"/>
  <c r="E56" i="54"/>
  <c r="E69" i="54" s="1"/>
  <c r="D71" i="54"/>
  <c r="D72" i="54" s="1"/>
  <c r="K60" i="54"/>
  <c r="K66" i="54" s="1"/>
  <c r="C86" i="54"/>
  <c r="C88" i="54"/>
  <c r="C84" i="54"/>
  <c r="C89" i="5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6" i="54" l="1"/>
  <c r="K67" i="54"/>
  <c r="L85" i="54"/>
  <c r="M73" i="54"/>
  <c r="E77" i="54"/>
  <c r="E70" i="54"/>
  <c r="C87" i="54"/>
  <c r="C90" i="54" s="1"/>
  <c r="D78" i="54"/>
  <c r="D83" i="54" s="1"/>
  <c r="L60" i="54"/>
  <c r="L66" i="54" s="1"/>
  <c r="F82" i="54"/>
  <c r="F56" i="54"/>
  <c r="F69" i="54" s="1"/>
  <c r="N58" i="54"/>
  <c r="M52" i="54"/>
  <c r="M74" i="54"/>
  <c r="M47" i="54"/>
  <c r="M61" i="54" s="1"/>
  <c r="G53" i="54"/>
  <c r="L67" i="54" l="1"/>
  <c r="L68" i="54" s="1"/>
  <c r="L75" i="54" s="1"/>
  <c r="K76" i="54"/>
  <c r="K68" i="54"/>
  <c r="K75" i="54" s="1"/>
  <c r="M85" i="54"/>
  <c r="N73" i="54"/>
  <c r="M60" i="54"/>
  <c r="M66" i="54" s="1"/>
  <c r="M79" i="54"/>
  <c r="G55" i="54"/>
  <c r="E71" i="54"/>
  <c r="F77" i="54"/>
  <c r="F70" i="54"/>
  <c r="O58" i="54"/>
  <c r="N52" i="54"/>
  <c r="N74" i="54"/>
  <c r="N47" i="54"/>
  <c r="N61" i="54" s="1"/>
  <c r="D86" i="54"/>
  <c r="D88" i="54"/>
  <c r="D84" i="54"/>
  <c r="D89" i="54" s="1"/>
  <c r="L76" i="54" l="1"/>
  <c r="M67" i="54"/>
  <c r="O73" i="54"/>
  <c r="N85" i="54"/>
  <c r="D87" i="54"/>
  <c r="D90" i="54" s="1"/>
  <c r="E78" i="54"/>
  <c r="E83" i="54" s="1"/>
  <c r="G82" i="54"/>
  <c r="G56" i="54"/>
  <c r="G69" i="54" s="1"/>
  <c r="O74" i="54"/>
  <c r="O47" i="54"/>
  <c r="O61" i="54" s="1"/>
  <c r="O52" i="54"/>
  <c r="P58" i="54"/>
  <c r="E72" i="54"/>
  <c r="H53" i="54"/>
  <c r="N60" i="54"/>
  <c r="N66" i="54" s="1"/>
  <c r="N79" i="54"/>
  <c r="F71" i="54"/>
  <c r="M76" i="54" l="1"/>
  <c r="N67" i="54"/>
  <c r="M68" i="54"/>
  <c r="M75" i="54" s="1"/>
  <c r="O85" i="54"/>
  <c r="P73" i="54"/>
  <c r="G77" i="54"/>
  <c r="G70" i="54"/>
  <c r="F78" i="54"/>
  <c r="F83" i="54" s="1"/>
  <c r="F86" i="54" s="1"/>
  <c r="O60" i="54"/>
  <c r="O66" i="54" s="1"/>
  <c r="O79" i="54"/>
  <c r="P74" i="54"/>
  <c r="Q58" i="54"/>
  <c r="P47" i="54"/>
  <c r="P61" i="54" s="1"/>
  <c r="P52" i="54"/>
  <c r="F72" i="54"/>
  <c r="E86" i="54"/>
  <c r="E84" i="54"/>
  <c r="E89" i="54" s="1"/>
  <c r="E88" i="54"/>
  <c r="H55" i="54"/>
  <c r="N76" i="54" l="1"/>
  <c r="O67" i="54"/>
  <c r="O68" i="54" s="1"/>
  <c r="O75" i="54" s="1"/>
  <c r="N68" i="54"/>
  <c r="N75" i="54" s="1"/>
  <c r="P85" i="54"/>
  <c r="Q73" i="54"/>
  <c r="E87" i="54"/>
  <c r="E90" i="54" s="1"/>
  <c r="F87" i="54"/>
  <c r="F84" i="54"/>
  <c r="F89" i="54" s="1"/>
  <c r="G71" i="54"/>
  <c r="G78" i="54" s="1"/>
  <c r="G83" i="54" s="1"/>
  <c r="H82" i="54"/>
  <c r="H56" i="54"/>
  <c r="H69" i="54" s="1"/>
  <c r="P60" i="54"/>
  <c r="P66" i="54" s="1"/>
  <c r="P79" i="54"/>
  <c r="Q74" i="54"/>
  <c r="R58" i="54"/>
  <c r="Q52" i="54"/>
  <c r="Q47" i="54"/>
  <c r="Q61" i="54" s="1"/>
  <c r="I53" i="54"/>
  <c r="F88" i="54"/>
  <c r="F90" i="54" l="1"/>
  <c r="P67" i="54"/>
  <c r="O76" i="54"/>
  <c r="G72" i="54"/>
  <c r="R73" i="54"/>
  <c r="Q85" i="54"/>
  <c r="G86" i="54"/>
  <c r="G88" i="54"/>
  <c r="G84" i="54"/>
  <c r="G89" i="54" s="1"/>
  <c r="I55" i="54"/>
  <c r="J53" i="54" s="1"/>
  <c r="S58" i="54"/>
  <c r="R52" i="54"/>
  <c r="R47" i="54"/>
  <c r="R61" i="54" s="1"/>
  <c r="R74" i="54"/>
  <c r="H77" i="54"/>
  <c r="H70" i="54"/>
  <c r="Q60" i="54"/>
  <c r="Q66" i="54" s="1"/>
  <c r="Q79" i="54"/>
  <c r="Q67" i="54" l="1"/>
  <c r="P76" i="54"/>
  <c r="P68" i="54"/>
  <c r="P75" i="54" s="1"/>
  <c r="S73" i="54"/>
  <c r="R85" i="54"/>
  <c r="H71" i="54"/>
  <c r="H78" i="54" s="1"/>
  <c r="H83" i="54" s="1"/>
  <c r="I82" i="54"/>
  <c r="I56" i="54"/>
  <c r="I69" i="54" s="1"/>
  <c r="R60" i="54"/>
  <c r="R66" i="54" s="1"/>
  <c r="R79" i="54"/>
  <c r="J55" i="54"/>
  <c r="S74" i="54"/>
  <c r="S47" i="54"/>
  <c r="S61" i="54" s="1"/>
  <c r="T58" i="54"/>
  <c r="S52" i="54"/>
  <c r="G87" i="54"/>
  <c r="G90" i="54" s="1"/>
  <c r="R67" i="54" l="1"/>
  <c r="Q76" i="54"/>
  <c r="Q68" i="54"/>
  <c r="Q75" i="54" s="1"/>
  <c r="H72" i="54"/>
  <c r="S85" i="54"/>
  <c r="T73" i="54"/>
  <c r="S60" i="54"/>
  <c r="S66" i="54" s="1"/>
  <c r="S79" i="54"/>
  <c r="J82" i="54"/>
  <c r="J56" i="54"/>
  <c r="J69" i="54" s="1"/>
  <c r="H86" i="54"/>
  <c r="H87" i="54" s="1"/>
  <c r="H90" i="54" s="1"/>
  <c r="H84" i="54"/>
  <c r="H89" i="54" s="1"/>
  <c r="H88" i="54"/>
  <c r="K53" i="54"/>
  <c r="T74" i="54"/>
  <c r="T52" i="54"/>
  <c r="T47" i="54"/>
  <c r="T61" i="54" s="1"/>
  <c r="U58" i="54"/>
  <c r="I77" i="54"/>
  <c r="I70" i="54"/>
  <c r="R76" i="54" l="1"/>
  <c r="S67" i="54"/>
  <c r="S68" i="54" s="1"/>
  <c r="S75" i="54" s="1"/>
  <c r="R68" i="54"/>
  <c r="R75" i="54" s="1"/>
  <c r="T85" i="54"/>
  <c r="U73" i="54"/>
  <c r="U74" i="54"/>
  <c r="V58" i="54"/>
  <c r="U52" i="54"/>
  <c r="U47" i="54"/>
  <c r="U61" i="54" s="1"/>
  <c r="T60" i="54"/>
  <c r="T66" i="54" s="1"/>
  <c r="T79" i="54"/>
  <c r="K55" i="54"/>
  <c r="J77" i="54"/>
  <c r="J70" i="54"/>
  <c r="I71" i="54"/>
  <c r="I78" i="54" s="1"/>
  <c r="I83" i="54" s="1"/>
  <c r="T67" i="54" l="1"/>
  <c r="S76" i="54"/>
  <c r="I72" i="54"/>
  <c r="V73" i="54"/>
  <c r="U85" i="54"/>
  <c r="I86" i="54"/>
  <c r="I87" i="54" s="1"/>
  <c r="I90" i="54" s="1"/>
  <c r="I88" i="54"/>
  <c r="I84" i="54"/>
  <c r="I89" i="54" s="1"/>
  <c r="K82" i="54"/>
  <c r="K56" i="54"/>
  <c r="K69" i="54" s="1"/>
  <c r="W58" i="54"/>
  <c r="V52" i="54"/>
  <c r="V74" i="54"/>
  <c r="V47" i="54"/>
  <c r="V61" i="54" s="1"/>
  <c r="L53" i="54"/>
  <c r="J71" i="54"/>
  <c r="J78" i="54" s="1"/>
  <c r="J83" i="54" s="1"/>
  <c r="U60" i="54"/>
  <c r="U66" i="54" s="1"/>
  <c r="U79" i="54"/>
  <c r="T76" i="54" l="1"/>
  <c r="U67" i="54"/>
  <c r="T68" i="54"/>
  <c r="T75" i="54" s="1"/>
  <c r="W73" i="54"/>
  <c r="V85" i="54"/>
  <c r="J72" i="54"/>
  <c r="J86" i="54"/>
  <c r="J87" i="54" s="1"/>
  <c r="J90" i="54" s="1"/>
  <c r="J84" i="54"/>
  <c r="J89" i="54" s="1"/>
  <c r="J88" i="54"/>
  <c r="L55" i="54"/>
  <c r="M53" i="54"/>
  <c r="W74" i="54"/>
  <c r="W47" i="54"/>
  <c r="W61" i="54" s="1"/>
  <c r="W52" i="54"/>
  <c r="X58" i="54"/>
  <c r="V60" i="54"/>
  <c r="V66" i="54" s="1"/>
  <c r="V79" i="54"/>
  <c r="K77" i="54"/>
  <c r="K70" i="54"/>
  <c r="V67" i="54" l="1"/>
  <c r="U76" i="54"/>
  <c r="U68" i="54"/>
  <c r="U75" i="54" s="1"/>
  <c r="X73" i="54"/>
  <c r="W85" i="54"/>
  <c r="L82" i="54"/>
  <c r="L56" i="54"/>
  <c r="L69" i="54" s="1"/>
  <c r="K71" i="54"/>
  <c r="K78" i="54" s="1"/>
  <c r="K83" i="54" s="1"/>
  <c r="X74" i="54"/>
  <c r="Y58" i="54"/>
  <c r="X47" i="54"/>
  <c r="X61" i="54" s="1"/>
  <c r="X52" i="54"/>
  <c r="M55" i="54"/>
  <c r="N53" i="54"/>
  <c r="W60" i="54"/>
  <c r="W66" i="54" s="1"/>
  <c r="W79" i="54"/>
  <c r="V76" i="54" l="1"/>
  <c r="W67" i="54"/>
  <c r="V68" i="54"/>
  <c r="V75" i="54" s="1"/>
  <c r="X85" i="54"/>
  <c r="Y73" i="54"/>
  <c r="K72" i="54"/>
  <c r="N55" i="54"/>
  <c r="L77" i="54"/>
  <c r="L70" i="54"/>
  <c r="K86" i="54"/>
  <c r="K87" i="54" s="1"/>
  <c r="K90" i="54" s="1"/>
  <c r="K88" i="54"/>
  <c r="K84" i="54"/>
  <c r="K89" i="54" s="1"/>
  <c r="X60" i="54"/>
  <c r="X66" i="54" s="1"/>
  <c r="X79" i="54"/>
  <c r="Y74" i="54"/>
  <c r="Z58" i="54"/>
  <c r="Y52" i="54"/>
  <c r="Y47" i="54"/>
  <c r="Y61" i="54" s="1"/>
  <c r="M82" i="54"/>
  <c r="M56" i="54"/>
  <c r="M69" i="54" s="1"/>
  <c r="X67" i="54" l="1"/>
  <c r="W76" i="54"/>
  <c r="W68" i="54"/>
  <c r="W75" i="54" s="1"/>
  <c r="Y85" i="54"/>
  <c r="Z73" i="54"/>
  <c r="Y60" i="54"/>
  <c r="Y66" i="54" s="1"/>
  <c r="Y79" i="54"/>
  <c r="M77" i="54"/>
  <c r="M70" i="54"/>
  <c r="AA58" i="54"/>
  <c r="Z52" i="54"/>
  <c r="Z47" i="54"/>
  <c r="Z61" i="54" s="1"/>
  <c r="Z74" i="54"/>
  <c r="N82" i="54"/>
  <c r="N56" i="54"/>
  <c r="N69" i="54" s="1"/>
  <c r="L71" i="54"/>
  <c r="L78" i="54" s="1"/>
  <c r="L83" i="54" s="1"/>
  <c r="O53" i="54"/>
  <c r="Y67" i="54" l="1"/>
  <c r="X76" i="54"/>
  <c r="Y68" i="54"/>
  <c r="Y75" i="54" s="1"/>
  <c r="X68" i="54"/>
  <c r="X75" i="54" s="1"/>
  <c r="AA73" i="54"/>
  <c r="Z85" i="54"/>
  <c r="L72" i="54"/>
  <c r="L86" i="54"/>
  <c r="L87" i="54" s="1"/>
  <c r="L90" i="54" s="1"/>
  <c r="G29" i="54" s="1"/>
  <c r="L88" i="54"/>
  <c r="L84" i="54"/>
  <c r="L89" i="54" s="1"/>
  <c r="G28" i="54" s="1"/>
  <c r="O55" i="54"/>
  <c r="P53" i="54" s="1"/>
  <c r="N77" i="54"/>
  <c r="N70" i="54"/>
  <c r="M71" i="54"/>
  <c r="M78" i="54" s="1"/>
  <c r="M83" i="54" s="1"/>
  <c r="Z60" i="54"/>
  <c r="Z66" i="54" s="1"/>
  <c r="Z79" i="54"/>
  <c r="AA74" i="54"/>
  <c r="AA47" i="54"/>
  <c r="AA61" i="54" s="1"/>
  <c r="AB58" i="54"/>
  <c r="AA52" i="54"/>
  <c r="Y76" i="54" l="1"/>
  <c r="Z67" i="54"/>
  <c r="AA85" i="54"/>
  <c r="AB73" i="54"/>
  <c r="AB85" i="54" s="1"/>
  <c r="P55" i="54"/>
  <c r="Q53" i="54" s="1"/>
  <c r="M86" i="54"/>
  <c r="M87" i="54" s="1"/>
  <c r="M90" i="54" s="1"/>
  <c r="M84" i="54"/>
  <c r="M89" i="54" s="1"/>
  <c r="M88" i="54"/>
  <c r="AB74" i="54"/>
  <c r="AB52" i="54"/>
  <c r="AB47" i="54"/>
  <c r="AB61" i="54" s="1"/>
  <c r="N71" i="54"/>
  <c r="N78" i="54" s="1"/>
  <c r="N83" i="54" s="1"/>
  <c r="M72" i="54"/>
  <c r="O82" i="54"/>
  <c r="O56" i="54"/>
  <c r="O69" i="54" s="1"/>
  <c r="AA60" i="54"/>
  <c r="AA66" i="54" s="1"/>
  <c r="AA79" i="54"/>
  <c r="Z76" i="54" l="1"/>
  <c r="AA67" i="54"/>
  <c r="AA68" i="54" s="1"/>
  <c r="AA75" i="54" s="1"/>
  <c r="Z68" i="54"/>
  <c r="Z75" i="54" s="1"/>
  <c r="Q55" i="54"/>
  <c r="R53" i="54" s="1"/>
  <c r="AB60" i="54"/>
  <c r="AB66" i="54" s="1"/>
  <c r="AB79" i="54"/>
  <c r="N86" i="54"/>
  <c r="N87" i="54" s="1"/>
  <c r="N88" i="54"/>
  <c r="N84" i="54"/>
  <c r="N89" i="54" s="1"/>
  <c r="O77" i="54"/>
  <c r="O70" i="54"/>
  <c r="N72" i="54"/>
  <c r="P82" i="54"/>
  <c r="P56" i="54"/>
  <c r="P69" i="54" s="1"/>
  <c r="AB67" i="54" l="1"/>
  <c r="AB76" i="54" s="1"/>
  <c r="AA76" i="54"/>
  <c r="O71" i="54"/>
  <c r="O78" i="54" s="1"/>
  <c r="O83" i="54" s="1"/>
  <c r="P77" i="54"/>
  <c r="P70" i="54"/>
  <c r="R55" i="54"/>
  <c r="S53" i="54" s="1"/>
  <c r="N90" i="54"/>
  <c r="G30" i="54"/>
  <c r="Q82" i="54"/>
  <c r="Q56" i="54"/>
  <c r="Q69" i="54" s="1"/>
  <c r="AB68" i="54" l="1"/>
  <c r="AB75" i="54" s="1"/>
  <c r="S55" i="54"/>
  <c r="P71" i="54"/>
  <c r="P78" i="54" s="1"/>
  <c r="P83" i="54" s="1"/>
  <c r="Q77" i="54"/>
  <c r="Q70" i="54"/>
  <c r="O72" i="54"/>
  <c r="R82" i="54"/>
  <c r="R56" i="54"/>
  <c r="R69" i="54" s="1"/>
  <c r="O86" i="54"/>
  <c r="O87" i="54" s="1"/>
  <c r="O90" i="54" s="1"/>
  <c r="O84" i="54"/>
  <c r="O89" i="54" s="1"/>
  <c r="O88" i="54"/>
  <c r="P72" i="54" l="1"/>
  <c r="P86" i="54"/>
  <c r="P87" i="54" s="1"/>
  <c r="P90" i="54" s="1"/>
  <c r="P88" i="54"/>
  <c r="P84" i="54"/>
  <c r="P89" i="54" s="1"/>
  <c r="S82" i="54"/>
  <c r="S56" i="54"/>
  <c r="S69" i="54" s="1"/>
  <c r="R77" i="54"/>
  <c r="R70" i="54"/>
  <c r="Q71" i="54"/>
  <c r="Q78" i="54" s="1"/>
  <c r="Q83" i="54" s="1"/>
  <c r="T53" i="54"/>
  <c r="R71" i="54" l="1"/>
  <c r="R78" i="54" s="1"/>
  <c r="R83" i="54" s="1"/>
  <c r="Q86" i="54"/>
  <c r="Q87" i="54" s="1"/>
  <c r="Q90" i="54" s="1"/>
  <c r="Q88" i="54"/>
  <c r="Q84" i="54"/>
  <c r="Q89" i="54" s="1"/>
  <c r="T55" i="54"/>
  <c r="U53" i="54" s="1"/>
  <c r="S77" i="54"/>
  <c r="S70" i="54"/>
  <c r="Q72" i="54"/>
  <c r="R72" i="54" l="1"/>
  <c r="U55" i="54"/>
  <c r="V53" i="54" s="1"/>
  <c r="T82" i="54"/>
  <c r="T56" i="54"/>
  <c r="T69" i="54" s="1"/>
  <c r="R86" i="54"/>
  <c r="R87" i="54" s="1"/>
  <c r="R90" i="54" s="1"/>
  <c r="R88" i="54"/>
  <c r="R84" i="54"/>
  <c r="R89" i="54" s="1"/>
  <c r="S71" i="54"/>
  <c r="S78" i="54" s="1"/>
  <c r="S83" i="54" s="1"/>
  <c r="S86" i="54" l="1"/>
  <c r="S87" i="54" s="1"/>
  <c r="S90" i="54" s="1"/>
  <c r="S88" i="54"/>
  <c r="S84" i="54"/>
  <c r="S89" i="54" s="1"/>
  <c r="V55" i="54"/>
  <c r="W53" i="54" s="1"/>
  <c r="T77" i="54"/>
  <c r="T70" i="54"/>
  <c r="S72" i="54"/>
  <c r="U82" i="54"/>
  <c r="U56" i="54"/>
  <c r="U69" i="54" s="1"/>
  <c r="T71" i="54" l="1"/>
  <c r="T78" i="54" s="1"/>
  <c r="T83" i="54" s="1"/>
  <c r="U77" i="54"/>
  <c r="U70" i="54"/>
  <c r="W55" i="54"/>
  <c r="X53" i="54" s="1"/>
  <c r="V82" i="54"/>
  <c r="V56" i="54"/>
  <c r="V69" i="54" s="1"/>
  <c r="U71" i="54" l="1"/>
  <c r="U78" i="54" s="1"/>
  <c r="U83" i="54" s="1"/>
  <c r="T86" i="54"/>
  <c r="T87" i="54" s="1"/>
  <c r="T90" i="54" s="1"/>
  <c r="T84" i="54"/>
  <c r="T89" i="54" s="1"/>
  <c r="T88" i="54"/>
  <c r="W82" i="54"/>
  <c r="W56" i="54"/>
  <c r="W69" i="54" s="1"/>
  <c r="T72" i="54"/>
  <c r="V77" i="54"/>
  <c r="V70" i="54"/>
  <c r="X55" i="54"/>
  <c r="X82" i="54" l="1"/>
  <c r="X56" i="54"/>
  <c r="X69" i="54" s="1"/>
  <c r="W77" i="54"/>
  <c r="W70" i="54"/>
  <c r="V71" i="54"/>
  <c r="V78" i="54" s="1"/>
  <c r="V83" i="54" s="1"/>
  <c r="U86" i="54"/>
  <c r="U87" i="54" s="1"/>
  <c r="U90" i="54" s="1"/>
  <c r="U84" i="54"/>
  <c r="U89" i="54" s="1"/>
  <c r="U88" i="54"/>
  <c r="Y53" i="54"/>
  <c r="U72" i="54"/>
  <c r="W71" i="54" l="1"/>
  <c r="W78" i="54" s="1"/>
  <c r="W83" i="54" s="1"/>
  <c r="Y55" i="54"/>
  <c r="Z53" i="54" s="1"/>
  <c r="V86" i="54"/>
  <c r="V87" i="54" s="1"/>
  <c r="V90" i="54" s="1"/>
  <c r="V88" i="54"/>
  <c r="V84" i="54"/>
  <c r="V89" i="54" s="1"/>
  <c r="X77" i="54"/>
  <c r="X70" i="54"/>
  <c r="V72" i="54"/>
  <c r="W72" i="54" l="1"/>
  <c r="W86" i="54"/>
  <c r="W87" i="54" s="1"/>
  <c r="W90" i="54" s="1"/>
  <c r="W88" i="54"/>
  <c r="W84" i="54"/>
  <c r="W89" i="54" s="1"/>
  <c r="Z55" i="54"/>
  <c r="AA53" i="54" s="1"/>
  <c r="Y82" i="54"/>
  <c r="Y56" i="54"/>
  <c r="Y69" i="54" s="1"/>
  <c r="X71" i="54"/>
  <c r="X78" i="54" s="1"/>
  <c r="X83" i="54" s="1"/>
  <c r="X86" i="54" l="1"/>
  <c r="X87" i="54" s="1"/>
  <c r="X90" i="54" s="1"/>
  <c r="X84" i="54"/>
  <c r="X89" i="54" s="1"/>
  <c r="X88" i="54"/>
  <c r="Y77" i="54"/>
  <c r="Y70" i="54"/>
  <c r="AA55" i="54"/>
  <c r="X72" i="54"/>
  <c r="Z82" i="54"/>
  <c r="Z56" i="54"/>
  <c r="Z69" i="54" s="1"/>
  <c r="AA82" i="54" l="1"/>
  <c r="AA56" i="54"/>
  <c r="AA69" i="54" s="1"/>
  <c r="Z77" i="54"/>
  <c r="Z70" i="54"/>
  <c r="AB53" i="54"/>
  <c r="AB55" i="54" s="1"/>
  <c r="Y71" i="54"/>
  <c r="Y78" i="54" s="1"/>
  <c r="Y83" i="54" s="1"/>
  <c r="Y86" i="54" l="1"/>
  <c r="Y87" i="54" s="1"/>
  <c r="Y90" i="54" s="1"/>
  <c r="Y88" i="54"/>
  <c r="Y84" i="54"/>
  <c r="Y89" i="54" s="1"/>
  <c r="AA77" i="54"/>
  <c r="AA70" i="54"/>
  <c r="Y72" i="54"/>
  <c r="AB82" i="54"/>
  <c r="AB56" i="54"/>
  <c r="AB69" i="54" s="1"/>
  <c r="Z71" i="54"/>
  <c r="Z78" i="54" s="1"/>
  <c r="Z83" i="54" s="1"/>
  <c r="Z86" i="54" l="1"/>
  <c r="Z87" i="54" s="1"/>
  <c r="Z90" i="54" s="1"/>
  <c r="Z84" i="54"/>
  <c r="Z89" i="54" s="1"/>
  <c r="Z88" i="54"/>
  <c r="Z72" i="54"/>
  <c r="AB77" i="54"/>
  <c r="AB70" i="54"/>
  <c r="AA71" i="54"/>
  <c r="AA78" i="54" s="1"/>
  <c r="AA83" i="54" s="1"/>
  <c r="AA86" i="54" l="1"/>
  <c r="AA87" i="54" s="1"/>
  <c r="AA90" i="54" s="1"/>
  <c r="AA84" i="54"/>
  <c r="AA89" i="54" s="1"/>
  <c r="AA88" i="54"/>
  <c r="AB71" i="54"/>
  <c r="AB78" i="54" s="1"/>
  <c r="AB83" i="54" s="1"/>
  <c r="AA72" i="54"/>
  <c r="AB86" i="54" l="1"/>
  <c r="AB87" i="54" s="1"/>
  <c r="AB90" i="54" s="1"/>
  <c r="AB84" i="54"/>
  <c r="AB89" i="54" s="1"/>
  <c r="AB88" i="54"/>
  <c r="AB72" i="54"/>
</calcChain>
</file>

<file path=xl/sharedStrings.xml><?xml version="1.0" encoding="utf-8"?>
<sst xmlns="http://schemas.openxmlformats.org/spreadsheetml/2006/main" count="1014" uniqueCount="573">
  <si>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</si>
  <si>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</si>
  <si>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</si>
  <si>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</si>
  <si>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</si>
  <si>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</si>
  <si>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</si>
  <si>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</si>
  <si>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</si>
  <si>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</si>
  <si>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</si>
  <si>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</si>
  <si>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</si>
  <si>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</si>
  <si>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</si>
  <si>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</si>
  <si>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</si>
  <si>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</si>
  <si>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</si>
  <si>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</si>
  <si>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</si>
  <si>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</si>
  <si>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</si>
  <si>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</si>
  <si>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</si>
  <si>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</si>
  <si>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</si>
  <si>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</si>
  <si>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</si>
  <si>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</si>
  <si>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</si>
  <si>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</si>
  <si>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</si>
  <si>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</si>
  <si>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</si>
  <si>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</si>
  <si>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</si>
  <si>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</si>
  <si>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</si>
  <si>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</si>
  <si>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</si>
  <si>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</si>
  <si>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</si>
  <si>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</si>
  <si>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</si>
  <si>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</si>
  <si>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</si>
  <si>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</si>
  <si>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</si>
  <si>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</si>
  <si>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</si>
  <si>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</si>
  <si>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</si>
  <si>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</si>
  <si>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</si>
  <si>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</si>
  <si>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</si>
  <si>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</si>
  <si>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</si>
  <si>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</si>
  <si>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</si>
  <si>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</si>
  <si>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</si>
  <si>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</si>
  <si>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</si>
  <si>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</si>
  <si>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</si>
  <si>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</si>
  <si>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</si>
  <si>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</si>
  <si>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</si>
  <si>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</si>
  <si>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</si>
  <si>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</si>
  <si>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</si>
  <si>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</si>
  <si>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</si>
  <si>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</si>
  <si>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</si>
  <si>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</si>
  <si>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</si>
  <si>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</si>
  <si>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</si>
  <si>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</si>
  <si>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</si>
  <si>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</si>
  <si>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</si>
  <si>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</si>
  <si>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</si>
  <si>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</si>
  <si>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</si>
  <si>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</si>
  <si>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</si>
  <si>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</si>
  <si>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</si>
  <si>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</si>
  <si>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</si>
  <si>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</si>
  <si>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</si>
  <si>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</si>
  <si>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</si>
  <si>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</si>
  <si>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</si>
  <si>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</si>
  <si>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</si>
  <si>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</si>
  <si>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</si>
  <si>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</si>
  <si>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</si>
  <si>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</si>
  <si>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</si>
  <si>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</si>
  <si>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</si>
  <si>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</si>
  <si>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</si>
  <si>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</si>
  <si>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</si>
  <si>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</si>
  <si>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</si>
  <si>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</si>
  <si>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</si>
  <si>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</si>
  <si>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</si>
  <si>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</si>
  <si>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</si>
  <si>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</si>
  <si>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</si>
  <si>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</si>
  <si>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</si>
  <si>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</si>
  <si>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</si>
  <si>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</si>
  <si>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</si>
  <si>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</si>
  <si>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</si>
  <si>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</si>
  <si>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</si>
  <si>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</si>
  <si>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</si>
  <si>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</si>
  <si>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</si>
  <si>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</si>
  <si>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</si>
  <si>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</si>
  <si>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</si>
  <si>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</si>
  <si>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</si>
  <si>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</si>
  <si>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</si>
  <si>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</si>
  <si>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</si>
  <si>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</si>
  <si>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</si>
  <si>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</si>
  <si>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</si>
  <si>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</si>
  <si>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</si>
  <si>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</si>
  <si>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</si>
  <si>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</si>
  <si>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</si>
  <si>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</si>
  <si>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</si>
  <si>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</si>
  <si>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</si>
  <si>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</si>
  <si>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</si>
  <si>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</si>
  <si>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</si>
  <si>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</si>
  <si>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</si>
  <si>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</si>
  <si>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</si>
  <si>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</si>
  <si>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</si>
  <si>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</si>
  <si>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</si>
  <si>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</si>
  <si>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</si>
  <si>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</si>
  <si>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</si>
  <si>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</si>
  <si>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</si>
  <si>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</si>
  <si>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</si>
  <si>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</si>
  <si>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</si>
  <si>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</si>
  <si>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</si>
  <si>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</si>
  <si>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</si>
  <si>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</si>
  <si>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</si>
  <si>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</si>
  <si>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</si>
  <si>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</si>
  <si>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</si>
  <si>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</si>
  <si>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</si>
  <si>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</si>
  <si>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</si>
  <si>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</si>
  <si>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</si>
  <si>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</si>
  <si>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</si>
  <si>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</si>
  <si>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</si>
  <si>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</si>
  <si>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</si>
  <si>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</si>
  <si>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</si>
  <si>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</si>
  <si>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</si>
  <si>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</si>
  <si>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</si>
  <si>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</si>
  <si>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</si>
  <si>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</si>
  <si>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</si>
  <si>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</si>
  <si>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</si>
  <si>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</si>
  <si>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</si>
  <si>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</si>
  <si>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</si>
  <si>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</si>
  <si>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</si>
  <si>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</si>
  <si>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</si>
  <si>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</si>
  <si>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</si>
  <si>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</si>
  <si>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</si>
  <si>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</si>
  <si>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</si>
  <si>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</si>
  <si>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</si>
  <si>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</si>
  <si>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</si>
  <si>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</si>
  <si>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</si>
  <si>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</si>
  <si>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</si>
  <si>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</si>
  <si>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</si>
  <si>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</si>
  <si>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</si>
  <si>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</si>
  <si>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</si>
  <si>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</si>
  <si>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</si>
  <si>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</si>
  <si>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</si>
  <si>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</si>
  <si>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</si>
  <si>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</si>
  <si>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</si>
  <si>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</si>
  <si>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</si>
  <si>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</si>
  <si>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</si>
  <si>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</si>
  <si>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</si>
  <si>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</si>
  <si>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</si>
  <si>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</si>
  <si>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</si>
  <si>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</si>
  <si>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</si>
  <si>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</si>
  <si>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</si>
  <si>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</si>
  <si>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</si>
  <si>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</si>
  <si>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</si>
  <si>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</si>
  <si>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</si>
  <si>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</si>
  <si>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</si>
  <si>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</si>
  <si>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</si>
  <si>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</si>
  <si>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</si>
  <si>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</si>
  <si>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</si>
  <si>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</si>
  <si>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</si>
  <si>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</si>
  <si>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</si>
  <si>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</si>
  <si>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</si>
  <si>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</si>
  <si>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</si>
  <si>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</si>
  <si>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</si>
  <si>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</si>
  <si>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</si>
  <si>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</si>
  <si>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</si>
  <si>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</si>
  <si>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</si>
  <si>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</si>
  <si>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</si>
  <si>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</si>
  <si>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</si>
  <si>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</si>
  <si>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</si>
  <si>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</si>
  <si>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</si>
  <si>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</si>
  <si>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</si>
  <si>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</si>
  <si>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</si>
  <si>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</si>
  <si>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</si>
  <si>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</si>
  <si>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</si>
  <si>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</si>
  <si>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</si>
  <si>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</si>
  <si>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</si>
  <si>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</si>
  <si>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</si>
  <si>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</si>
  <si>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</si>
  <si>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</si>
  <si>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</si>
  <si>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</si>
  <si>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</si>
  <si>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</si>
  <si>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</si>
  <si>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</si>
  <si>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</si>
  <si>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</si>
  <si>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</si>
  <si>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</si>
  <si>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</si>
  <si>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</si>
  <si>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</si>
  <si>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</si>
  <si>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</si>
  <si>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</si>
  <si>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</si>
  <si>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</si>
  <si>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</si>
  <si>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</si>
  <si>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</si>
  <si>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</si>
  <si>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</si>
  <si>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</si>
  <si>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</si>
  <si>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</si>
  <si>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</si>
  <si>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</si>
  <si>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</si>
  <si>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</si>
  <si>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</si>
  <si>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</si>
  <si>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</si>
  <si>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</si>
  <si>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</si>
  <si>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</si>
  <si>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</si>
  <si>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</si>
  <si>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</si>
  <si>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</si>
  <si>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</si>
  <si>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</si>
  <si>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</si>
  <si>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</si>
  <si>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</si>
  <si>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</si>
  <si>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</si>
  <si>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</si>
  <si>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</si>
  <si>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</si>
  <si>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</si>
  <si>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</si>
  <si>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</si>
  <si>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</si>
  <si>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</si>
  <si>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</si>
  <si>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</si>
  <si>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</si>
  <si>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</si>
  <si>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</si>
  <si>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</si>
  <si>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</si>
  <si>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</si>
  <si>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</si>
  <si>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</si>
  <si>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</si>
  <si>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</si>
  <si>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</si>
  <si>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</si>
  <si>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</si>
  <si>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</si>
  <si>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</si>
  <si>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</si>
  <si>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</si>
  <si>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</si>
  <si>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</si>
  <si>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</si>
  <si>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</si>
  <si>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</si>
  <si>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</si>
  <si>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</si>
  <si>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</si>
  <si>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</si>
  <si>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</si>
  <si>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</si>
  <si>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</si>
  <si>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</si>
  <si>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</si>
  <si>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</si>
  <si>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</si>
  <si>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</si>
  <si>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</si>
  <si>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</si>
  <si>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</si>
  <si>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</si>
  <si>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</si>
  <si>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</si>
  <si>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</si>
  <si>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</si>
  <si>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</si>
  <si>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</si>
  <si>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</si>
  <si>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</si>
  <si>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</si>
  <si>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</si>
  <si>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</si>
  <si>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</si>
  <si>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</si>
  <si>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</si>
  <si>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</si>
  <si>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</si>
  <si>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</si>
  <si>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</si>
  <si>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</si>
  <si>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</si>
  <si>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</si>
  <si>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</si>
  <si>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</si>
  <si>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</si>
  <si>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</si>
  <si>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</si>
  <si>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</si>
  <si>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</si>
  <si>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</si>
  <si>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</si>
  <si>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</si>
  <si>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</si>
  <si>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</si>
  <si>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</si>
  <si>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</si>
  <si>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</si>
  <si>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</si>
  <si>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</si>
  <si>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</si>
  <si>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</si>
  <si>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</si>
  <si>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</si>
  <si>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</si>
  <si>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</si>
  <si>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</si>
  <si>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</si>
  <si>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</si>
  <si>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</si>
  <si>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</si>
  <si>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</si>
  <si>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</si>
  <si>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</si>
  <si>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</si>
  <si>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</si>
  <si>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</si>
  <si>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</si>
  <si>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</si>
  <si>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</si>
  <si>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</si>
  <si>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</si>
  <si>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</si>
  <si>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</si>
  <si>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</si>
  <si>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</si>
  <si>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</si>
  <si>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</si>
  <si>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</si>
  <si>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</si>
  <si>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</si>
  <si>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</si>
  <si>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</si>
  <si>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</si>
  <si>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</si>
  <si>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</si>
  <si>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</si>
  <si>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</si>
  <si>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</si>
  <si>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</si>
  <si>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</si>
  <si>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</si>
  <si>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</si>
  <si>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</si>
  <si>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</si>
  <si>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</si>
  <si>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</si>
  <si>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</si>
  <si>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</si>
  <si>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</si>
  <si>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</si>
  <si>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</si>
  <si>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</si>
  <si>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</si>
  <si>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</si>
  <si>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</si>
  <si>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</si>
  <si>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</si>
  <si>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</si>
  <si>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</si>
  <si>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</si>
  <si>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</si>
  <si>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</si>
  <si>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</si>
  <si>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</si>
  <si>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</si>
  <si>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</si>
  <si>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</si>
  <si>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</si>
  <si>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</si>
  <si>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</si>
  <si>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</si>
  <si>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</si>
  <si>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</si>
  <si>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</si>
  <si>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</si>
  <si>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</si>
  <si>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</si>
  <si>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</si>
  <si>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нет</t>
  </si>
  <si>
    <t>нд</t>
  </si>
  <si>
    <t>Защита людей и имущества от воздействия опасных факторов пожара.</t>
  </si>
  <si>
    <t>не относится</t>
  </si>
  <si>
    <t>25</t>
  </si>
  <si>
    <t>Общий объем освоения капитальных вложений по инвестиционному проекту за период реализации инвестиционной программы</t>
  </si>
  <si>
    <t>0</t>
  </si>
  <si>
    <t>Н</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</si>
  <si>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</si>
  <si>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</si>
  <si>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</si>
  <si>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</si>
  <si>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</si>
  <si>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</si>
  <si>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</si>
  <si>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На основании коммерческих предложений</t>
  </si>
  <si>
    <t>Светлогорский городской округ</t>
  </si>
  <si>
    <t>Отсутствие систем противопожарной защиты СПС и СОУЭ в  здании подстанции является нарушением обязательных требований Федерального закона от 22.07.2008 № 123-ФЗ "Технический регламент о требованиях пожарной безопасности" и требований Правил противопожарного режима Российской Федерации, утвержденных Постановлением Правительства РФ от 16.09.2020 № 1479. Ответственность за нарушение требований ФЗ № 123 в соответствии со ст. 20.4 Кодекса Российской Федерации об административных правонарушениях: на должностных лиц - предупреждение или штраф от двадцати тысяч до тридцати тысяч рублей; на юридических лиц - штраф от трехсот тысяч до четырехсот тысяч рублей. В условиях действия особого противопожарного режима: на должностных лиц - штраф от тридцати тысяч до шестидесяти тысяч рублей; на юридических лиц - штраф от четырехсот тысяч до восьмисот тысяч рублей.</t>
  </si>
  <si>
    <t>прочие</t>
  </si>
  <si>
    <t xml:space="preserve">Разработка проектно-сметной документации и выполнение монтажных и пуско-наладочных работ систем пожарной сигнализации (СПС) и систем оповещения и управления эвакуацией людей при пожаре (СОУЭ) в зданиях (сооружениях) ПС 110 кВ О-2 Янтарь по адресу: г. Калининград, территория завода "Янтарь". Необходимо разработать проектную документацию и выполнить монтаж и пусконаладочные работы систем СПС и СОУЭ в зданиях (сооружениях) подстанции. Обьект представляет собой одноэтажное, кирпичное здание, общая площадь составляет 400 кв.м. </t>
  </si>
  <si>
    <t>Сметная стоимость проекта в ценах 2025 года с НДС, млн. руб.</t>
  </si>
  <si>
    <t>Оборудование систем пожарной сигнализации (СПС) и систем оповещения и управления эвакуацией людей при пожаре (СОУЭ)</t>
  </si>
  <si>
    <t>N_22-1238</t>
  </si>
  <si>
    <t>Реализация данного инвестиционного проекта позволит избежать значительных материальных затрат в виде убытков при возникновении возгорания (пожара) на объектах защиты АО «Россети Янтарь» и в виде административных штрафов за выявленные нарушения требований пожарной безопасности на основании положений КоАП РФ и статьи 38 Федерального закона от 21.12.1994 № 69-ФЗ «О пожарной безопасности»</t>
  </si>
  <si>
    <t>Акционерное общество "Россети Янтарь" ДЗО  ПАО "Россети"</t>
  </si>
  <si>
    <t>от «__» _____ 2015 г. №___</t>
  </si>
  <si>
    <t>Акционерное общество "Янтарьэнерго" ДЗО  ПАО "Россети"</t>
  </si>
  <si>
    <t>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</si>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</sst>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5"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51" xfId="1" applyFont="1" applyBorder="1" applyAlignment="1">
      <alignment vertical="center" wrapText="1"/>
    </xf>
    <xf numFmtId="49" fontId="7" fillId="0" borderId="51" xfId="1" applyNumberFormat="1" applyFont="1" applyFill="1" applyBorder="1" applyAlignment="1">
      <alignment vertical="center"/>
    </xf>
    <xf numFmtId="0" fontId="7" fillId="0" borderId="48" xfId="1" applyFont="1" applyBorder="1" applyAlignment="1">
      <alignment horizontal="left" vertical="center" wrapText="1"/>
    </xf>
    <xf numFmtId="0" fontId="7" fillId="0" borderId="48" xfId="1" applyFont="1" applyFill="1" applyBorder="1" applyAlignment="1">
      <alignment vertical="center" wrapText="1"/>
    </xf>
    <xf numFmtId="0" fontId="7" fillId="25" borderId="0" xfId="1" applyFont="1" applyFill="1" applyBorder="1" applyAlignment="1">
      <alignment vertical="center"/>
    </xf>
    <xf numFmtId="0" fontId="4" fillId="25" borderId="0" xfId="1" applyFont="1" applyFill="1" applyBorder="1" applyAlignment="1">
      <alignment horizontal="center" vertical="center"/>
    </xf>
    <xf numFmtId="0" fontId="6" fillId="25" borderId="0" xfId="1" applyFont="1" applyFill="1" applyBorder="1"/>
    <xf numFmtId="0" fontId="6" fillId="25" borderId="0" xfId="1" applyFont="1" applyFill="1"/>
    <xf numFmtId="0" fontId="7" fillId="0" borderId="51" xfId="1" applyFont="1" applyBorder="1" applyAlignment="1">
      <alignment horizontal="left" vertical="center" wrapText="1"/>
    </xf>
    <xf numFmtId="0" fontId="7" fillId="0" borderId="51" xfId="1" applyFont="1" applyBorder="1" applyAlignment="1">
      <alignment vertical="center"/>
    </xf>
    <xf numFmtId="0" fontId="7" fillId="0" borderId="51" xfId="1" applyFont="1" applyBorder="1"/>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8" fillId="0" borderId="0" xfId="50" applyFont="1"/>
    <xf numFmtId="49" fontId="58" fillId="0" borderId="0" xfId="50" applyNumberFormat="1" applyFont="1" applyAlignment="1">
      <alignment vertical="center"/>
    </xf>
    <xf numFmtId="0" fontId="58" fillId="0" borderId="0" xfId="50" applyFont="1" applyAlignment="1"/>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3" fontId="36" fillId="0" borderId="40" xfId="67" applyNumberFormat="1" applyFont="1" applyFill="1" applyBorder="1" applyAlignment="1">
      <alignment vertical="center"/>
    </xf>
    <xf numFmtId="0" fontId="72"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7" fillId="0" borderId="0" xfId="67" applyFont="1" applyFill="1" applyBorder="1" applyAlignment="1">
      <alignment vertical="center" wrapText="1"/>
    </xf>
    <xf numFmtId="168" fontId="76" fillId="0" borderId="0" xfId="67" applyNumberFormat="1" applyFont="1" applyFill="1" applyBorder="1" applyAlignment="1">
      <alignment horizontal="center" vertical="center"/>
    </xf>
    <xf numFmtId="0" fontId="44" fillId="0" borderId="0" xfId="62" applyFont="1" applyFill="1" applyBorder="1"/>
    <xf numFmtId="43" fontId="62" fillId="0" borderId="0" xfId="62" applyNumberFormat="1" applyFont="1"/>
    <xf numFmtId="0" fontId="42" fillId="0" borderId="51" xfId="2" applyFont="1" applyFill="1" applyBorder="1" applyAlignment="1">
      <alignment horizontal="center" vertical="center" wrapText="1"/>
    </xf>
    <xf numFmtId="0" fontId="7" fillId="0" borderId="0" xfId="1" applyFont="1"/>
    <xf numFmtId="0" fontId="42" fillId="0" borderId="0" xfId="0" applyFont="1" applyFill="1" applyAlignment="1">
      <alignment horizontal="center" vertical="center"/>
    </xf>
    <xf numFmtId="0" fontId="7" fillId="0" borderId="0" xfId="1" applyFont="1" applyAlignment="1">
      <alignment horizontal="center" vertical="center"/>
    </xf>
    <xf numFmtId="0" fontId="39" fillId="0" borderId="0" xfId="1" applyFont="1" applyAlignment="1">
      <alignment horizontal="center" vertical="center"/>
    </xf>
    <xf numFmtId="0" fontId="81" fillId="0" borderId="0" xfId="0" applyFont="1"/>
    <xf numFmtId="0" fontId="39" fillId="0" borderId="0" xfId="1" applyFont="1" applyAlignment="1">
      <alignment vertical="center"/>
    </xf>
    <xf numFmtId="0" fontId="60"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11" fillId="0" borderId="0" xfId="2" applyFont="1" applyAlignment="1">
      <alignment horizontal="right" vertical="center"/>
    </xf>
    <xf numFmtId="0" fontId="7" fillId="0" borderId="0" xfId="1" applyFont="1" applyFill="1" applyBorder="1" applyAlignment="1">
      <alignment horizontal="center" vertical="center"/>
    </xf>
    <xf numFmtId="2" fontId="11" fillId="0" borderId="0" xfId="2" applyNumberFormat="1" applyFont="1" applyFill="1"/>
    <xf numFmtId="0" fontId="39" fillId="0" borderId="52" xfId="1" applyFont="1" applyBorder="1" applyAlignment="1">
      <alignment horizontal="center" vertical="center"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177" fontId="42" fillId="0" borderId="52" xfId="2" applyNumberFormat="1" applyFont="1" applyFill="1" applyBorder="1" applyAlignment="1">
      <alignment horizontal="center" vertical="center" wrapText="1"/>
    </xf>
    <xf numFmtId="177" fontId="42" fillId="0" borderId="52" xfId="2" applyNumberFormat="1" applyFont="1" applyBorder="1" applyAlignment="1">
      <alignment horizontal="center" vertical="center"/>
    </xf>
    <xf numFmtId="177" fontId="39" fillId="0" borderId="52" xfId="2" applyNumberFormat="1" applyFont="1" applyFill="1" applyBorder="1" applyAlignment="1">
      <alignment horizontal="center" vertical="center" wrapText="1"/>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60" fillId="0" borderId="0" xfId="1" applyFont="1" applyAlignment="1">
      <alignment horizontal="center" vertical="center"/>
    </xf>
    <xf numFmtId="164" fontId="39" fillId="0" borderId="0" xfId="1" applyNumberFormat="1" applyFont="1" applyAlignment="1">
      <alignment horizontal="center" vertical="center"/>
    </xf>
    <xf numFmtId="0" fontId="39" fillId="0" borderId="0" xfId="1" applyFont="1" applyAlignment="1">
      <alignment horizontal="center" vertical="center"/>
    </xf>
    <xf numFmtId="0" fontId="60"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80"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49" applyFont="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70" fillId="0" borderId="10" xfId="49" applyFont="1" applyFill="1" applyBorder="1" applyAlignment="1">
      <alignment horizontal="center" vertical="center" wrapText="1"/>
    </xf>
    <xf numFmtId="0" fontId="70" fillId="0" borderId="6" xfId="49" applyFont="1" applyFill="1" applyBorder="1" applyAlignment="1">
      <alignment horizontal="center" vertical="center" wrapText="1"/>
    </xf>
    <xf numFmtId="0" fontId="70" fillId="0" borderId="2" xfId="49" applyFont="1" applyFill="1" applyBorder="1" applyAlignment="1">
      <alignment horizontal="center" vertical="center" wrapText="1"/>
    </xf>
    <xf numFmtId="0" fontId="70" fillId="0" borderId="9" xfId="49" applyFont="1" applyFill="1" applyBorder="1" applyAlignment="1">
      <alignment horizontal="center" vertical="center" wrapText="1"/>
    </xf>
    <xf numFmtId="0" fontId="70" fillId="0" borderId="5" xfId="49" applyFont="1" applyFill="1" applyBorder="1" applyAlignment="1">
      <alignment horizontal="center" vertical="center" wrapText="1"/>
    </xf>
    <xf numFmtId="0" fontId="70" fillId="0" borderId="22" xfId="49" applyFont="1" applyFill="1" applyBorder="1" applyAlignment="1">
      <alignment horizontal="center" vertical="center" wrapText="1"/>
    </xf>
    <xf numFmtId="0" fontId="70" fillId="0" borderId="4" xfId="49" applyFont="1" applyFill="1" applyBorder="1" applyAlignment="1">
      <alignment horizontal="center" vertical="center" wrapText="1"/>
    </xf>
    <xf numFmtId="0" fontId="70" fillId="0" borderId="7" xfId="49" applyFont="1" applyFill="1" applyBorder="1" applyAlignment="1">
      <alignment horizontal="center" vertical="center" wrapText="1"/>
    </xf>
    <xf numFmtId="0" fontId="70" fillId="0" borderId="3" xfId="49" applyFont="1" applyFill="1" applyBorder="1" applyAlignment="1">
      <alignment horizontal="center" vertical="center" wrapText="1"/>
    </xf>
    <xf numFmtId="0" fontId="70" fillId="0" borderId="1" xfId="49" applyFont="1" applyFill="1" applyBorder="1" applyAlignment="1">
      <alignment horizontal="center" vertical="center" wrapText="1"/>
    </xf>
    <xf numFmtId="0" fontId="70" fillId="0" borderId="1" xfId="49" applyFont="1" applyFill="1" applyBorder="1" applyAlignment="1">
      <alignment horizontal="center" vertical="center" textRotation="90" wrapText="1"/>
    </xf>
    <xf numFmtId="0" fontId="77" fillId="0" borderId="10" xfId="49" applyFont="1" applyFill="1" applyBorder="1" applyAlignment="1" applyProtection="1">
      <alignment horizontal="center" vertical="center" wrapText="1"/>
    </xf>
    <xf numFmtId="0" fontId="77" fillId="0" borderId="2" xfId="49" applyFont="1" applyFill="1" applyBorder="1" applyAlignment="1" applyProtection="1">
      <alignment horizontal="center" vertical="center" wrapText="1"/>
    </xf>
    <xf numFmtId="0" fontId="70" fillId="0" borderId="10" xfId="49" applyFont="1" applyFill="1" applyBorder="1" applyAlignment="1">
      <alignment horizontal="center" vertical="center" textRotation="90" wrapText="1"/>
    </xf>
    <xf numFmtId="0" fontId="70" fillId="0" borderId="2" xfId="49" applyFont="1" applyFill="1" applyBorder="1" applyAlignment="1">
      <alignment horizontal="center" vertical="center" textRotation="90" wrapText="1"/>
    </xf>
    <xf numFmtId="0" fontId="78" fillId="0" borderId="10" xfId="45" applyFont="1" applyFill="1" applyBorder="1" applyAlignment="1">
      <alignment horizontal="center" vertical="center" textRotation="90" wrapText="1"/>
    </xf>
    <xf numFmtId="0" fontId="78" fillId="0" borderId="2" xfId="45" applyFont="1" applyFill="1" applyBorder="1" applyAlignment="1">
      <alignment horizontal="center" vertical="center" textRotation="90" wrapText="1"/>
    </xf>
    <xf numFmtId="0" fontId="70" fillId="0" borderId="10" xfId="49" applyFont="1" applyFill="1" applyBorder="1" applyAlignment="1">
      <alignment horizontal="center" vertical="center"/>
    </xf>
    <xf numFmtId="0" fontId="70" fillId="0" borderId="2" xfId="49" applyFont="1" applyFill="1" applyBorder="1" applyAlignment="1">
      <alignment horizontal="center" vertical="center"/>
    </xf>
    <xf numFmtId="0" fontId="77" fillId="0" borderId="10" xfId="2" applyFont="1" applyFill="1" applyBorder="1" applyAlignment="1">
      <alignment horizontal="center" vertical="center" textRotation="90" wrapText="1"/>
    </xf>
    <xf numFmtId="0" fontId="77" fillId="0" borderId="2" xfId="2" applyFont="1" applyFill="1" applyBorder="1" applyAlignment="1">
      <alignment horizontal="center" vertical="center" textRotation="90" wrapText="1"/>
    </xf>
    <xf numFmtId="0" fontId="77"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9"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9" fillId="0" borderId="0" xfId="1" applyFont="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ывод 2" xfId="30" xr:uid="{00000000-0005-0000-0000-00001B000000}"/>
    <cellStyle name="Вывод 2 2" xfId="77" xr:uid="{00000000-0005-0000-0000-00001C000000}"/>
    <cellStyle name="Вычисление 2" xfId="31" xr:uid="{00000000-0005-0000-0000-00001D000000}"/>
    <cellStyle name="Вычисление 2 2" xfId="78"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-578205.10119837231</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-578205.10119837231</c:v>
                </c:pt>
                <c:pt idx="1">
                  <c:v>-578205.10119837231</c:v>
                </c:pt>
                <c:pt idx="2">
                  <c:v>-578205.10119837231</c:v>
                </c:pt>
                <c:pt idx="3">
                  <c:v>-578205.10119837231</c:v>
                </c:pt>
                <c:pt idx="4">
                  <c:v>-578205.10119837231</c:v>
                </c:pt>
                <c:pt idx="5">
                  <c:v>-578205.10119837231</c:v>
                </c:pt>
                <c:pt idx="6">
                  <c:v>-578205.10119837231</c:v>
                </c:pt>
                <c:pt idx="7">
                  <c:v>-578205.10119837231</c:v>
                </c:pt>
                <c:pt idx="8">
                  <c:v>-578205.10119837231</c:v>
                </c:pt>
                <c:pt idx="9">
                  <c:v>-578205.10119837231</c:v>
                </c:pt>
                <c:pt idx="10">
                  <c:v>-578205.10119837231</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799320816"/>
        <c:axId val="799315720"/>
      </c:lineChart>
      <c:catAx>
        <c:axId val="7993208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9315720"/>
        <c:crosses val="autoZero"/>
        <c:auto val="1"/>
        <c:lblAlgn val="ctr"/>
        <c:lblOffset val="100"/>
        <c:noMultiLvlLbl val="0"/>
      </c:catAx>
      <c:valAx>
        <c:axId val="7993157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99320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190500</xdr:rowOff>
    </xdr:from>
    <xdr:to>
      <xdr:col>8</xdr:col>
      <xdr:colOff>5080</xdr:colOff>
      <xdr:row>44</xdr:row>
      <xdr:rowOff>201930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A007778B-B5CB-47E1-A2CB-A7CBE1EE8CFA}"/>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2"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47" t="s">
        <v>566</v>
      </c>
      <c r="B5" s="347"/>
      <c r="C5" s="347"/>
      <c r="D5" s="93"/>
      <c r="E5" s="93"/>
      <c r="F5" s="93"/>
      <c r="G5" s="93"/>
      <c r="H5" s="93"/>
      <c r="I5" s="93"/>
      <c r="J5" s="93"/>
    </row>
    <row r="6" spans="1:22" s="11" customFormat="1" ht="18.75" x14ac:dyDescent="0.3">
      <c r="A6" s="16"/>
      <c r="F6" s="15"/>
      <c r="G6" s="15"/>
      <c r="H6" s="14"/>
    </row>
    <row r="7" spans="1:22" s="11" customFormat="1" ht="18.75" x14ac:dyDescent="0.2">
      <c r="A7" s="351" t="s">
        <v>7</v>
      </c>
      <c r="B7" s="351"/>
      <c r="C7" s="351"/>
      <c r="D7" s="89"/>
      <c r="E7" s="89"/>
      <c r="F7" s="89"/>
      <c r="G7" s="89"/>
      <c r="H7" s="89"/>
      <c r="I7" s="89"/>
      <c r="J7" s="89"/>
      <c r="K7" s="89"/>
      <c r="L7" s="89"/>
      <c r="M7" s="89"/>
      <c r="N7" s="89"/>
      <c r="O7" s="89"/>
      <c r="P7" s="89"/>
      <c r="Q7" s="89"/>
      <c r="R7" s="89"/>
      <c r="S7" s="89"/>
      <c r="T7" s="89"/>
      <c r="U7" s="89"/>
      <c r="V7" s="89"/>
    </row>
    <row r="8" spans="1:22" s="11" customFormat="1" ht="18.75" x14ac:dyDescent="0.2">
      <c r="A8" s="143"/>
      <c r="B8" s="143"/>
      <c r="C8" s="143"/>
      <c r="D8" s="143"/>
      <c r="E8" s="143"/>
      <c r="F8" s="143"/>
      <c r="G8" s="143"/>
      <c r="H8" s="143"/>
      <c r="I8" s="89"/>
      <c r="J8" s="89"/>
      <c r="K8" s="89"/>
      <c r="L8" s="89"/>
      <c r="M8" s="89"/>
      <c r="N8" s="89"/>
      <c r="O8" s="89"/>
      <c r="P8" s="89"/>
      <c r="Q8" s="89"/>
      <c r="R8" s="89"/>
      <c r="S8" s="89"/>
      <c r="T8" s="89"/>
      <c r="U8" s="89"/>
      <c r="V8" s="89"/>
    </row>
    <row r="9" spans="1:22" s="11" customFormat="1" ht="18.75" x14ac:dyDescent="0.2">
      <c r="A9" s="352" t="s">
        <v>562</v>
      </c>
      <c r="B9" s="352"/>
      <c r="C9" s="352"/>
      <c r="D9" s="99"/>
      <c r="E9" s="99"/>
      <c r="F9" s="99"/>
      <c r="G9" s="99"/>
      <c r="H9" s="99"/>
      <c r="I9" s="89"/>
      <c r="J9" s="89"/>
      <c r="K9" s="89"/>
      <c r="L9" s="89"/>
      <c r="M9" s="89"/>
      <c r="N9" s="89"/>
      <c r="O9" s="89"/>
      <c r="P9" s="89"/>
      <c r="Q9" s="89"/>
      <c r="R9" s="89"/>
      <c r="S9" s="89"/>
      <c r="T9" s="89"/>
      <c r="U9" s="89"/>
      <c r="V9" s="89"/>
    </row>
    <row r="10" spans="1:22" s="11" customFormat="1" ht="18.75" x14ac:dyDescent="0.2">
      <c r="A10" s="348" t="s">
        <v>6</v>
      </c>
      <c r="B10" s="348"/>
      <c r="C10" s="348"/>
      <c r="D10" s="90"/>
      <c r="E10" s="90"/>
      <c r="F10" s="90"/>
      <c r="G10" s="90"/>
      <c r="H10" s="90"/>
      <c r="I10" s="89"/>
      <c r="J10" s="89"/>
      <c r="K10" s="89"/>
      <c r="L10" s="89"/>
      <c r="M10" s="89"/>
      <c r="N10" s="89"/>
      <c r="O10" s="89"/>
      <c r="P10" s="89"/>
      <c r="Q10" s="89"/>
      <c r="R10" s="89"/>
      <c r="S10" s="89"/>
      <c r="T10" s="89"/>
      <c r="U10" s="89"/>
      <c r="V10" s="89"/>
    </row>
    <row r="11" spans="1:22" s="11" customFormat="1" ht="18.75" x14ac:dyDescent="0.2">
      <c r="A11" s="143"/>
      <c r="B11" s="143"/>
      <c r="C11" s="143"/>
      <c r="D11" s="143"/>
      <c r="E11" s="143"/>
      <c r="F11" s="143"/>
      <c r="G11" s="143"/>
      <c r="H11" s="143"/>
      <c r="I11" s="89"/>
      <c r="J11" s="89"/>
      <c r="K11" s="89"/>
      <c r="L11" s="89"/>
      <c r="M11" s="89"/>
      <c r="N11" s="89"/>
      <c r="O11" s="89"/>
      <c r="P11" s="89"/>
      <c r="Q11" s="89"/>
      <c r="R11" s="89"/>
      <c r="S11" s="89"/>
      <c r="T11" s="89"/>
      <c r="U11" s="89"/>
      <c r="V11" s="89"/>
    </row>
    <row r="12" spans="1:22" s="11" customFormat="1" ht="18.75" x14ac:dyDescent="0.2">
      <c r="A12" s="350" t="s">
        <v>560</v>
      </c>
      <c r="B12" s="350"/>
      <c r="C12" s="350"/>
      <c r="D12" s="99"/>
      <c r="E12" s="99"/>
      <c r="F12" s="99"/>
      <c r="G12" s="99"/>
      <c r="H12" s="99"/>
      <c r="I12" s="89"/>
      <c r="J12" s="89"/>
      <c r="K12" s="89"/>
      <c r="L12" s="89"/>
      <c r="M12" s="89"/>
      <c r="N12" s="89"/>
      <c r="O12" s="89"/>
      <c r="P12" s="89"/>
      <c r="Q12" s="89"/>
      <c r="R12" s="89"/>
      <c r="S12" s="89"/>
      <c r="T12" s="89"/>
      <c r="U12" s="89"/>
      <c r="V12" s="89"/>
    </row>
    <row r="13" spans="1:22" s="11" customFormat="1" ht="18.75" x14ac:dyDescent="0.2">
      <c r="A13" s="348" t="s">
        <v>5</v>
      </c>
      <c r="B13" s="348"/>
      <c r="C13" s="348"/>
      <c r="D13" s="90"/>
      <c r="E13" s="90"/>
      <c r="F13" s="90"/>
      <c r="G13" s="90"/>
      <c r="H13" s="90"/>
      <c r="I13" s="89"/>
      <c r="J13" s="89"/>
      <c r="K13" s="89"/>
      <c r="L13" s="89"/>
      <c r="M13" s="89"/>
      <c r="N13" s="89"/>
      <c r="O13" s="89"/>
      <c r="P13" s="89"/>
      <c r="Q13" s="89"/>
      <c r="R13" s="89"/>
      <c r="S13" s="89"/>
      <c r="T13" s="89"/>
      <c r="U13" s="89"/>
      <c r="V13" s="89"/>
    </row>
    <row r="14" spans="1:22" s="9"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3" customFormat="1" ht="63.75" customHeight="1" x14ac:dyDescent="0.2">
      <c r="A15" s="353" t="s">
        <v>565</v>
      </c>
      <c r="B15" s="352"/>
      <c r="C15" s="352"/>
      <c r="D15" s="99"/>
      <c r="E15" s="99"/>
      <c r="F15" s="99"/>
      <c r="G15" s="99"/>
      <c r="H15" s="99"/>
      <c r="I15" s="99"/>
      <c r="J15" s="99"/>
      <c r="K15" s="99"/>
      <c r="L15" s="99"/>
      <c r="M15" s="99"/>
      <c r="N15" s="99"/>
      <c r="O15" s="99"/>
      <c r="P15" s="99"/>
      <c r="Q15" s="99"/>
      <c r="R15" s="99"/>
      <c r="S15" s="99"/>
      <c r="T15" s="99"/>
      <c r="U15" s="99"/>
      <c r="V15" s="99"/>
    </row>
    <row r="16" spans="1:22" s="3" customFormat="1" ht="15" customHeight="1" x14ac:dyDescent="0.2">
      <c r="A16" s="348" t="s">
        <v>4</v>
      </c>
      <c r="B16" s="348"/>
      <c r="C16" s="348"/>
      <c r="D16" s="90"/>
      <c r="E16" s="90"/>
      <c r="F16" s="90"/>
      <c r="G16" s="90"/>
      <c r="H16" s="90"/>
      <c r="I16" s="90"/>
      <c r="J16" s="90"/>
      <c r="K16" s="90"/>
      <c r="L16" s="90"/>
      <c r="M16" s="90"/>
      <c r="N16" s="90"/>
      <c r="O16" s="90"/>
      <c r="P16" s="90"/>
      <c r="Q16" s="90"/>
      <c r="R16" s="90"/>
      <c r="S16" s="90"/>
      <c r="T16" s="90"/>
      <c r="U16" s="90"/>
      <c r="V16" s="90"/>
    </row>
    <row r="17" spans="1:22" s="3" customFormat="1" ht="15" customHeight="1" x14ac:dyDescent="0.2">
      <c r="A17" s="142"/>
      <c r="B17" s="142"/>
      <c r="C17" s="142"/>
      <c r="D17" s="142"/>
      <c r="E17" s="142"/>
      <c r="F17" s="142"/>
      <c r="G17" s="142"/>
      <c r="H17" s="142"/>
      <c r="I17" s="142"/>
      <c r="J17" s="142"/>
      <c r="K17" s="142"/>
      <c r="L17" s="142"/>
      <c r="M17" s="142"/>
      <c r="N17" s="142"/>
      <c r="O17" s="142"/>
      <c r="P17" s="142"/>
      <c r="Q17" s="142"/>
      <c r="R17" s="142"/>
      <c r="S17" s="142"/>
    </row>
    <row r="18" spans="1:22" s="3" customFormat="1" ht="15" customHeight="1" x14ac:dyDescent="0.2">
      <c r="A18" s="349" t="s">
        <v>508</v>
      </c>
      <c r="B18" s="350"/>
      <c r="C18" s="350"/>
      <c r="D18" s="7"/>
      <c r="E18" s="7"/>
      <c r="F18" s="7"/>
      <c r="G18" s="7"/>
      <c r="H18" s="7"/>
      <c r="I18" s="7"/>
      <c r="J18" s="7"/>
      <c r="K18" s="7"/>
      <c r="L18" s="7"/>
      <c r="M18" s="7"/>
      <c r="N18" s="7"/>
      <c r="O18" s="7"/>
      <c r="P18" s="7"/>
      <c r="Q18" s="7"/>
      <c r="R18" s="7"/>
      <c r="S18" s="7"/>
      <c r="T18" s="7"/>
      <c r="U18" s="7"/>
      <c r="V18" s="7"/>
    </row>
    <row r="19" spans="1:22" s="3" customFormat="1" ht="15" customHeight="1" x14ac:dyDescent="0.2">
      <c r="A19" s="90"/>
      <c r="B19" s="90"/>
      <c r="C19" s="90"/>
      <c r="D19" s="90"/>
      <c r="E19" s="90"/>
      <c r="F19" s="90"/>
      <c r="G19" s="90"/>
      <c r="H19" s="90"/>
      <c r="I19" s="142"/>
      <c r="J19" s="142"/>
      <c r="K19" s="142"/>
      <c r="L19" s="142"/>
      <c r="M19" s="142"/>
      <c r="N19" s="142"/>
      <c r="O19" s="142"/>
      <c r="P19" s="142"/>
      <c r="Q19" s="142"/>
      <c r="R19" s="142"/>
      <c r="S19" s="142"/>
    </row>
    <row r="20" spans="1:22" s="3" customFormat="1" ht="39.75" customHeight="1" x14ac:dyDescent="0.2">
      <c r="A20" s="145" t="s">
        <v>3</v>
      </c>
      <c r="B20" s="106" t="s">
        <v>64</v>
      </c>
      <c r="C20" s="109"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109">
        <v>1</v>
      </c>
      <c r="B21" s="106">
        <v>2</v>
      </c>
      <c r="C21" s="109">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146" t="s">
        <v>62</v>
      </c>
      <c r="B22" s="147" t="s">
        <v>345</v>
      </c>
      <c r="C22" s="135" t="s">
        <v>536</v>
      </c>
      <c r="D22" s="28"/>
      <c r="E22" s="28"/>
      <c r="F22" s="28"/>
      <c r="G22" s="28"/>
      <c r="H22" s="28"/>
      <c r="I22" s="27"/>
      <c r="J22" s="27"/>
      <c r="K22" s="27"/>
      <c r="L22" s="27"/>
      <c r="M22" s="27"/>
      <c r="N22" s="27"/>
      <c r="O22" s="27"/>
      <c r="P22" s="27"/>
      <c r="Q22" s="27"/>
      <c r="R22" s="27"/>
      <c r="S22" s="27"/>
      <c r="T22" s="26"/>
      <c r="U22" s="26"/>
      <c r="V22" s="26"/>
    </row>
    <row r="23" spans="1:22" s="3" customFormat="1" ht="66.75" customHeight="1" x14ac:dyDescent="0.2">
      <c r="A23" s="146" t="s">
        <v>61</v>
      </c>
      <c r="B23" s="148" t="s">
        <v>537</v>
      </c>
      <c r="C23" s="135" t="s">
        <v>535</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44"/>
      <c r="B24" s="345"/>
      <c r="C24" s="346"/>
      <c r="D24" s="28"/>
      <c r="E24" s="28"/>
      <c r="F24" s="28"/>
      <c r="G24" s="28"/>
      <c r="H24" s="28"/>
      <c r="I24" s="27"/>
      <c r="J24" s="27"/>
      <c r="K24" s="27"/>
      <c r="L24" s="27"/>
      <c r="M24" s="27"/>
      <c r="N24" s="27"/>
      <c r="O24" s="27"/>
      <c r="P24" s="27"/>
      <c r="Q24" s="27"/>
      <c r="R24" s="27"/>
      <c r="S24" s="27"/>
      <c r="T24" s="26"/>
      <c r="U24" s="26"/>
      <c r="V24" s="26"/>
    </row>
    <row r="25" spans="1:22" s="152" customFormat="1" ht="58.5" customHeight="1" x14ac:dyDescent="0.2">
      <c r="A25" s="146" t="s">
        <v>60</v>
      </c>
      <c r="B25" s="135" t="s">
        <v>458</v>
      </c>
      <c r="C25" s="136" t="s">
        <v>539</v>
      </c>
      <c r="D25" s="149"/>
      <c r="E25" s="149"/>
      <c r="F25" s="149"/>
      <c r="G25" s="149"/>
      <c r="H25" s="150"/>
      <c r="I25" s="150"/>
      <c r="J25" s="150"/>
      <c r="K25" s="150"/>
      <c r="L25" s="150"/>
      <c r="M25" s="150"/>
      <c r="N25" s="150"/>
      <c r="O25" s="150"/>
      <c r="P25" s="150"/>
      <c r="Q25" s="150"/>
      <c r="R25" s="150"/>
      <c r="S25" s="151"/>
      <c r="T25" s="151"/>
      <c r="U25" s="151"/>
      <c r="V25" s="151"/>
    </row>
    <row r="26" spans="1:22" s="152" customFormat="1" ht="42.75" customHeight="1" x14ac:dyDescent="0.2">
      <c r="A26" s="146" t="s">
        <v>59</v>
      </c>
      <c r="B26" s="135" t="s">
        <v>72</v>
      </c>
      <c r="C26" s="136" t="s">
        <v>524</v>
      </c>
      <c r="D26" s="149"/>
      <c r="E26" s="149"/>
      <c r="F26" s="149"/>
      <c r="G26" s="149"/>
      <c r="H26" s="150"/>
      <c r="I26" s="150"/>
      <c r="J26" s="150"/>
      <c r="K26" s="150"/>
      <c r="L26" s="150"/>
      <c r="M26" s="150"/>
      <c r="N26" s="150"/>
      <c r="O26" s="150"/>
      <c r="P26" s="150"/>
      <c r="Q26" s="150"/>
      <c r="R26" s="150"/>
      <c r="S26" s="151"/>
      <c r="T26" s="151"/>
      <c r="U26" s="151"/>
      <c r="V26" s="151"/>
    </row>
    <row r="27" spans="1:22" s="152" customFormat="1" ht="51.75" customHeight="1" x14ac:dyDescent="0.2">
      <c r="A27" s="146" t="s">
        <v>57</v>
      </c>
      <c r="B27" s="135" t="s">
        <v>71</v>
      </c>
      <c r="C27" s="136" t="s">
        <v>554</v>
      </c>
      <c r="D27" s="149"/>
      <c r="E27" s="149"/>
      <c r="F27" s="149"/>
      <c r="G27" s="149"/>
      <c r="H27" s="150"/>
      <c r="I27" s="150"/>
      <c r="J27" s="150"/>
      <c r="K27" s="150"/>
      <c r="L27" s="150"/>
      <c r="M27" s="150"/>
      <c r="N27" s="150"/>
      <c r="O27" s="150"/>
      <c r="P27" s="150"/>
      <c r="Q27" s="150"/>
      <c r="R27" s="150"/>
      <c r="S27" s="151"/>
      <c r="T27" s="151"/>
      <c r="U27" s="151"/>
      <c r="V27" s="151"/>
    </row>
    <row r="28" spans="1:22" s="152" customFormat="1" ht="42.75" customHeight="1" x14ac:dyDescent="0.2">
      <c r="A28" s="146" t="s">
        <v>56</v>
      </c>
      <c r="B28" s="135" t="s">
        <v>459</v>
      </c>
      <c r="C28" s="153" t="s">
        <v>525</v>
      </c>
      <c r="D28" s="149"/>
      <c r="E28" s="149"/>
      <c r="F28" s="149"/>
      <c r="G28" s="149"/>
      <c r="H28" s="150"/>
      <c r="I28" s="150"/>
      <c r="J28" s="150"/>
      <c r="K28" s="150"/>
      <c r="L28" s="150"/>
      <c r="M28" s="150"/>
      <c r="N28" s="150"/>
      <c r="O28" s="150"/>
      <c r="P28" s="150"/>
      <c r="Q28" s="150"/>
      <c r="R28" s="150"/>
      <c r="S28" s="151"/>
      <c r="T28" s="151"/>
      <c r="U28" s="151"/>
      <c r="V28" s="151"/>
    </row>
    <row r="29" spans="1:22" s="152" customFormat="1" ht="51.75" customHeight="1" x14ac:dyDescent="0.2">
      <c r="A29" s="146" t="s">
        <v>54</v>
      </c>
      <c r="B29" s="135" t="s">
        <v>460</v>
      </c>
      <c r="C29" s="153" t="s">
        <v>525</v>
      </c>
      <c r="D29" s="149"/>
      <c r="E29" s="149"/>
      <c r="F29" s="149"/>
      <c r="G29" s="149"/>
      <c r="H29" s="150"/>
      <c r="I29" s="150"/>
      <c r="J29" s="150"/>
      <c r="K29" s="150"/>
      <c r="L29" s="150"/>
      <c r="M29" s="150"/>
      <c r="N29" s="150"/>
      <c r="O29" s="150"/>
      <c r="P29" s="150"/>
      <c r="Q29" s="150"/>
      <c r="R29" s="150"/>
      <c r="S29" s="151"/>
      <c r="T29" s="151"/>
      <c r="U29" s="151"/>
      <c r="V29" s="151"/>
    </row>
    <row r="30" spans="1:22" s="152" customFormat="1" ht="51.75" customHeight="1" x14ac:dyDescent="0.2">
      <c r="A30" s="146" t="s">
        <v>52</v>
      </c>
      <c r="B30" s="135" t="s">
        <v>461</v>
      </c>
      <c r="C30" s="153" t="s">
        <v>525</v>
      </c>
      <c r="D30" s="149"/>
      <c r="E30" s="149"/>
      <c r="F30" s="149"/>
      <c r="G30" s="149"/>
      <c r="H30" s="150"/>
      <c r="I30" s="150"/>
      <c r="J30" s="150"/>
      <c r="K30" s="150"/>
      <c r="L30" s="150"/>
      <c r="M30" s="150"/>
      <c r="N30" s="150"/>
      <c r="O30" s="150"/>
      <c r="P30" s="150"/>
      <c r="Q30" s="150"/>
      <c r="R30" s="150"/>
      <c r="S30" s="151"/>
      <c r="T30" s="151"/>
      <c r="U30" s="151"/>
      <c r="V30" s="151"/>
    </row>
    <row r="31" spans="1:22" s="152" customFormat="1" ht="51.75" customHeight="1" x14ac:dyDescent="0.2">
      <c r="A31" s="146" t="s">
        <v>70</v>
      </c>
      <c r="B31" s="153" t="s">
        <v>462</v>
      </c>
      <c r="C31" s="153" t="s">
        <v>525</v>
      </c>
      <c r="D31" s="149"/>
      <c r="E31" s="149"/>
      <c r="F31" s="149"/>
      <c r="G31" s="149"/>
      <c r="H31" s="150"/>
      <c r="I31" s="150"/>
      <c r="J31" s="150"/>
      <c r="K31" s="150"/>
      <c r="L31" s="150"/>
      <c r="M31" s="150"/>
      <c r="N31" s="150"/>
      <c r="O31" s="150"/>
      <c r="P31" s="150"/>
      <c r="Q31" s="150"/>
      <c r="R31" s="150"/>
      <c r="S31" s="151"/>
      <c r="T31" s="151"/>
      <c r="U31" s="151"/>
      <c r="V31" s="151"/>
    </row>
    <row r="32" spans="1:22" s="152" customFormat="1" ht="51.75" customHeight="1" x14ac:dyDescent="0.2">
      <c r="A32" s="146" t="s">
        <v>68</v>
      </c>
      <c r="B32" s="153" t="s">
        <v>463</v>
      </c>
      <c r="C32" s="153" t="s">
        <v>525</v>
      </c>
      <c r="D32" s="149"/>
      <c r="E32" s="149"/>
      <c r="F32" s="149"/>
      <c r="G32" s="149"/>
      <c r="H32" s="150"/>
      <c r="I32" s="150"/>
      <c r="J32" s="150"/>
      <c r="K32" s="150"/>
      <c r="L32" s="150"/>
      <c r="M32" s="150"/>
      <c r="N32" s="150"/>
      <c r="O32" s="150"/>
      <c r="P32" s="150"/>
      <c r="Q32" s="150"/>
      <c r="R32" s="150"/>
      <c r="S32" s="151"/>
      <c r="T32" s="151"/>
      <c r="U32" s="151"/>
      <c r="V32" s="151"/>
    </row>
    <row r="33" spans="1:22" s="152" customFormat="1" ht="101.25" customHeight="1" x14ac:dyDescent="0.2">
      <c r="A33" s="146" t="s">
        <v>67</v>
      </c>
      <c r="B33" s="153" t="s">
        <v>464</v>
      </c>
      <c r="C33" s="153" t="s">
        <v>541</v>
      </c>
      <c r="D33" s="149"/>
      <c r="E33" s="149"/>
      <c r="F33" s="149"/>
      <c r="G33" s="149"/>
      <c r="H33" s="150"/>
      <c r="I33" s="150"/>
      <c r="J33" s="150"/>
      <c r="K33" s="150"/>
      <c r="L33" s="150"/>
      <c r="M33" s="150"/>
      <c r="N33" s="150"/>
      <c r="O33" s="150"/>
      <c r="P33" s="150"/>
      <c r="Q33" s="150"/>
      <c r="R33" s="150"/>
      <c r="S33" s="151"/>
      <c r="T33" s="151"/>
      <c r="U33" s="151"/>
      <c r="V33" s="151"/>
    </row>
    <row r="34" spans="1:22" ht="111" customHeight="1" x14ac:dyDescent="0.25">
      <c r="A34" s="146" t="s">
        <v>477</v>
      </c>
      <c r="B34" s="153" t="s">
        <v>465</v>
      </c>
      <c r="C34" s="153" t="s">
        <v>525</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146" t="s">
        <v>468</v>
      </c>
      <c r="B35" s="153" t="s">
        <v>69</v>
      </c>
      <c r="C35" s="153" t="s">
        <v>525</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146" t="s">
        <v>478</v>
      </c>
      <c r="B36" s="153" t="s">
        <v>466</v>
      </c>
      <c r="C36" s="153" t="s">
        <v>525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146" t="s">
        <v>469</v>
      </c>
      <c r="B37" s="153" t="s">
        <v>467</v>
      </c>
      <c r="C37" s="145" t="s">
        <v>538</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146" t="s">
        <v>479</v>
      </c>
      <c r="B38" s="153" t="s">
        <v>227</v>
      </c>
      <c r="C38" s="153" t="s">
        <v>525</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44"/>
      <c r="B39" s="345"/>
      <c r="C39" s="346"/>
      <c r="D39" s="22"/>
      <c r="E39" s="22"/>
      <c r="F39" s="22"/>
      <c r="G39" s="22"/>
      <c r="H39" s="22"/>
      <c r="I39" s="22"/>
      <c r="J39" s="22"/>
      <c r="K39" s="22"/>
      <c r="L39" s="22"/>
      <c r="M39" s="22"/>
      <c r="N39" s="22"/>
      <c r="O39" s="22"/>
      <c r="P39" s="22"/>
      <c r="Q39" s="22"/>
      <c r="R39" s="22"/>
      <c r="S39" s="22"/>
      <c r="T39" s="22"/>
      <c r="U39" s="22"/>
      <c r="V39" s="22"/>
    </row>
    <row r="40" spans="1:22" ht="63" x14ac:dyDescent="0.25">
      <c r="A40" s="146" t="s">
        <v>470</v>
      </c>
      <c r="B40" s="153" t="s">
        <v>520</v>
      </c>
      <c r="C40" s="145"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Фтз=0,74 млн рублей</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146" t="s">
        <v>480</v>
      </c>
      <c r="B41" s="153" t="s">
        <v>503</v>
      </c>
      <c r="C41" s="145" t="s">
        <v>538</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146" t="s">
        <v>471</v>
      </c>
      <c r="B42" s="153" t="s">
        <v>518</v>
      </c>
      <c r="C42" s="155" t="s">
        <v>538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146" t="s">
        <v>483</v>
      </c>
      <c r="B43" s="153" t="s">
        <v>484</v>
      </c>
      <c r="C43" s="145" t="s">
        <v>538</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146" t="s">
        <v>472</v>
      </c>
      <c r="B44" s="153" t="s">
        <v>509</v>
      </c>
      <c r="C44" s="154" t="s">
        <v>539</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146" t="s">
        <v>504</v>
      </c>
      <c r="B45" s="153" t="s">
        <v>510</v>
      </c>
      <c r="C45" s="154" t="s">
        <v>539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146" t="s">
        <v>473</v>
      </c>
      <c r="B46" s="153" t="s">
        <v>511</v>
      </c>
      <c r="C46" s="145" t="s">
        <v>539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44"/>
      <c r="B47" s="345"/>
      <c r="C47" s="346"/>
      <c r="D47" s="22"/>
      <c r="E47" s="22"/>
      <c r="F47" s="22"/>
      <c r="G47" s="22"/>
      <c r="H47" s="22"/>
      <c r="I47" s="22"/>
      <c r="J47" s="22"/>
      <c r="K47" s="22"/>
      <c r="L47" s="22"/>
      <c r="M47" s="22"/>
      <c r="N47" s="22"/>
      <c r="O47" s="22"/>
      <c r="P47" s="22"/>
      <c r="Q47" s="22"/>
      <c r="R47" s="22"/>
      <c r="S47" s="22"/>
      <c r="T47" s="22"/>
      <c r="U47" s="22"/>
      <c r="V47" s="22"/>
    </row>
    <row r="48" spans="1:22" ht="75.75" customHeight="1" x14ac:dyDescent="0.25">
      <c r="A48" s="146" t="s">
        <v>505</v>
      </c>
      <c r="B48" s="153" t="s">
        <v>519</v>
      </c>
      <c r="C48" s="154" t="str">
        <f>CONCATENATE(ROUND('6.2. Паспорт фин осв ввод'!AC24,2)," млн рублей")</f>
        <v>0 млн рублей</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146" t="s">
        <v>542</v>
      </c>
      <c r="B49" s="153" t="s">
        <v>543</v>
      </c>
      <c r="C49" s="154" t="str">
        <f>CONCATENATE(ROUND('6.2. Паспорт фин осв ввод'!AC30,2)," млн рублей")</f>
        <v>0 млн рублей</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H21" sqref="H21:I21"/>
    </sheetView>
  </sheetViews>
  <sheetFormatPr defaultRowHeight="15.75" x14ac:dyDescent="0.25"/>
  <cols>
    <col min="1" max="1" width="9.140625" style="255"/>
    <col min="2" max="2" width="57.85546875" style="255" customWidth="1"/>
    <col min="3" max="3" width="13" style="255" customWidth="1"/>
    <col min="4" max="4" width="17.85546875" style="255" customWidth="1"/>
    <col min="5" max="5" width="20.42578125" style="255" customWidth="1"/>
    <col min="6" max="6" width="18.7109375" style="255" customWidth="1"/>
    <col min="7" max="7" width="12.85546875" style="256" customWidth="1"/>
    <col min="8" max="27" width="9" style="256" customWidth="1"/>
    <col min="28" max="28" width="13.140625" style="255" customWidth="1"/>
    <col min="29" max="29" width="24.85546875" style="255" customWidth="1"/>
    <col min="30" max="31" width="11" style="255" bestFit="1" customWidth="1"/>
    <col min="32" max="16384" width="9.140625" style="255"/>
  </cols>
  <sheetData>
    <row r="1" spans="1:29" ht="18.75" x14ac:dyDescent="0.25">
      <c r="A1" s="256"/>
      <c r="B1" s="256"/>
      <c r="C1" s="256"/>
      <c r="D1" s="256"/>
      <c r="E1" s="256"/>
      <c r="F1" s="256"/>
      <c r="AC1" s="252" t="s">
        <v>66</v>
      </c>
    </row>
    <row r="2" spans="1:29" ht="18.75" x14ac:dyDescent="0.3">
      <c r="A2" s="256"/>
      <c r="B2" s="256"/>
      <c r="C2" s="256"/>
      <c r="D2" s="256"/>
      <c r="E2" s="256"/>
      <c r="F2" s="256"/>
      <c r="AC2" s="251" t="s">
        <v>8</v>
      </c>
    </row>
    <row r="3" spans="1:29" ht="18.75" x14ac:dyDescent="0.3">
      <c r="A3" s="256"/>
      <c r="B3" s="256"/>
      <c r="C3" s="256"/>
      <c r="D3" s="256"/>
      <c r="E3" s="256"/>
      <c r="F3" s="256"/>
      <c r="AC3" s="251" t="s">
        <v>65</v>
      </c>
    </row>
    <row r="4" spans="1:29" ht="18.75" customHeight="1" x14ac:dyDescent="0.25">
      <c r="A4" s="347" t="str">
        <f>'1. паспорт местоположение'!A5:C5</f>
        <v>Год раскрытия информации: 2025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5" s="256"/>
      <c r="B5" s="256"/>
      <c r="C5" s="256"/>
      <c r="D5" s="256"/>
      <c r="E5" s="256"/>
      <c r="F5" s="256"/>
      <c r="AC5" s="251"/>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250"/>
      <c r="B7" s="250"/>
      <c r="C7" s="250"/>
      <c r="D7" s="250"/>
      <c r="E7" s="250"/>
      <c r="F7" s="250"/>
      <c r="G7" s="250"/>
      <c r="H7" s="250"/>
      <c r="I7" s="250"/>
      <c r="J7" s="250"/>
      <c r="K7" s="250"/>
      <c r="L7" s="250"/>
      <c r="M7" s="250"/>
      <c r="N7" s="275"/>
      <c r="O7" s="275"/>
      <c r="P7" s="275"/>
      <c r="Q7" s="275"/>
      <c r="R7" s="275"/>
      <c r="S7" s="275"/>
      <c r="T7" s="275"/>
      <c r="U7" s="275"/>
      <c r="V7" s="275"/>
      <c r="W7" s="275"/>
      <c r="X7" s="275"/>
      <c r="Y7" s="275"/>
      <c r="Z7" s="275"/>
      <c r="AA7" s="275"/>
      <c r="AB7" s="275"/>
      <c r="AC7" s="275"/>
    </row>
    <row r="8" spans="1:29" x14ac:dyDescent="0.25">
      <c r="A8" s="382" t="str">
        <f>'1. паспорт местоположение'!A9:C9</f>
        <v>Акционерное общество "Россети Янтарь" ДЗО  ПАО "Россети"</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250"/>
      <c r="B10" s="250"/>
      <c r="C10" s="250"/>
      <c r="D10" s="250"/>
      <c r="E10" s="250"/>
      <c r="F10" s="250"/>
      <c r="G10" s="250"/>
      <c r="H10" s="250"/>
      <c r="I10" s="250"/>
      <c r="J10" s="250"/>
      <c r="K10" s="250"/>
      <c r="L10" s="250"/>
      <c r="M10" s="250"/>
      <c r="N10" s="275"/>
      <c r="O10" s="275"/>
      <c r="P10" s="275"/>
      <c r="Q10" s="275"/>
      <c r="R10" s="275"/>
      <c r="S10" s="275"/>
      <c r="T10" s="275"/>
      <c r="U10" s="275"/>
      <c r="V10" s="275"/>
      <c r="W10" s="275"/>
      <c r="X10" s="275"/>
      <c r="Y10" s="275"/>
      <c r="Z10" s="275"/>
      <c r="AA10" s="275"/>
      <c r="AB10" s="275"/>
      <c r="AC10" s="275"/>
    </row>
    <row r="11" spans="1:29" x14ac:dyDescent="0.25">
      <c r="A11" s="382" t="str">
        <f>'1. паспорт местоположение'!A12:C12</f>
        <v>N_22-1238</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249"/>
      <c r="B13" s="249"/>
      <c r="C13" s="249"/>
      <c r="D13" s="249"/>
      <c r="E13" s="249"/>
      <c r="F13" s="249"/>
      <c r="G13" s="249"/>
      <c r="H13" s="249"/>
      <c r="I13" s="249"/>
      <c r="J13" s="249"/>
      <c r="K13" s="249"/>
      <c r="L13" s="249"/>
      <c r="M13" s="249"/>
      <c r="N13" s="274"/>
      <c r="O13" s="274"/>
      <c r="P13" s="274"/>
      <c r="Q13" s="274"/>
      <c r="R13" s="274"/>
      <c r="S13" s="274"/>
      <c r="T13" s="274"/>
      <c r="U13" s="274"/>
      <c r="V13" s="274"/>
      <c r="W13" s="274"/>
      <c r="X13" s="274"/>
      <c r="Y13" s="274"/>
      <c r="Z13" s="274"/>
      <c r="AA13" s="274"/>
      <c r="AB13" s="274"/>
      <c r="AC13" s="274"/>
    </row>
    <row r="14" spans="1:29" ht="45.75" customHeight="1" x14ac:dyDescent="0.25">
      <c r="A14" s="429" t="str">
        <f>'1. паспорт местоположение'!A15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row>
    <row r="17" spans="1:32" x14ac:dyDescent="0.25">
      <c r="A17" s="256"/>
      <c r="AB17" s="256"/>
    </row>
    <row r="18" spans="1:32" x14ac:dyDescent="0.25">
      <c r="A18" s="418" t="s">
        <v>493</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row>
    <row r="19" spans="1:32" x14ac:dyDescent="0.25">
      <c r="A19" s="256"/>
      <c r="B19" s="256"/>
      <c r="C19" s="256"/>
      <c r="D19" s="256"/>
      <c r="E19" s="256"/>
      <c r="F19" s="256"/>
      <c r="AB19" s="256"/>
    </row>
    <row r="20" spans="1:32" ht="33" customHeight="1" x14ac:dyDescent="0.25">
      <c r="A20" s="422" t="s">
        <v>183</v>
      </c>
      <c r="B20" s="422" t="s">
        <v>182</v>
      </c>
      <c r="C20" s="416" t="s">
        <v>181</v>
      </c>
      <c r="D20" s="416"/>
      <c r="E20" s="425" t="s">
        <v>180</v>
      </c>
      <c r="F20" s="425"/>
      <c r="G20" s="426" t="s">
        <v>569</v>
      </c>
      <c r="H20" s="420" t="s">
        <v>570</v>
      </c>
      <c r="I20" s="421"/>
      <c r="J20" s="421"/>
      <c r="K20" s="421"/>
      <c r="L20" s="420" t="s">
        <v>546</v>
      </c>
      <c r="M20" s="421"/>
      <c r="N20" s="421"/>
      <c r="O20" s="421"/>
      <c r="P20" s="420" t="s">
        <v>547</v>
      </c>
      <c r="Q20" s="421"/>
      <c r="R20" s="421"/>
      <c r="S20" s="421"/>
      <c r="T20" s="420" t="s">
        <v>548</v>
      </c>
      <c r="U20" s="421"/>
      <c r="V20" s="421"/>
      <c r="W20" s="421"/>
      <c r="X20" s="420" t="s">
        <v>549</v>
      </c>
      <c r="Y20" s="421"/>
      <c r="Z20" s="421"/>
      <c r="AA20" s="421"/>
      <c r="AB20" s="419" t="s">
        <v>179</v>
      </c>
      <c r="AC20" s="419"/>
      <c r="AD20" s="273"/>
      <c r="AE20" s="273"/>
      <c r="AF20" s="273"/>
    </row>
    <row r="21" spans="1:32" ht="99.75" customHeight="1" x14ac:dyDescent="0.25">
      <c r="A21" s="423"/>
      <c r="B21" s="423"/>
      <c r="C21" s="416"/>
      <c r="D21" s="416"/>
      <c r="E21" s="425"/>
      <c r="F21" s="425"/>
      <c r="G21" s="427"/>
      <c r="H21" s="416" t="s">
        <v>2</v>
      </c>
      <c r="I21" s="416"/>
      <c r="J21" s="416" t="s">
        <v>9</v>
      </c>
      <c r="K21" s="416"/>
      <c r="L21" s="416" t="s">
        <v>2</v>
      </c>
      <c r="M21" s="416"/>
      <c r="N21" s="416" t="s">
        <v>9</v>
      </c>
      <c r="O21" s="416"/>
      <c r="P21" s="416" t="s">
        <v>2</v>
      </c>
      <c r="Q21" s="416"/>
      <c r="R21" s="416" t="s">
        <v>9</v>
      </c>
      <c r="S21" s="416"/>
      <c r="T21" s="416" t="s">
        <v>2</v>
      </c>
      <c r="U21" s="416"/>
      <c r="V21" s="416" t="s">
        <v>9</v>
      </c>
      <c r="W21" s="416"/>
      <c r="X21" s="416" t="s">
        <v>2</v>
      </c>
      <c r="Y21" s="416"/>
      <c r="Z21" s="416" t="s">
        <v>9</v>
      </c>
      <c r="AA21" s="416"/>
      <c r="AB21" s="419"/>
      <c r="AC21" s="419"/>
    </row>
    <row r="22" spans="1:32" ht="89.25" customHeight="1" x14ac:dyDescent="0.25">
      <c r="A22" s="424"/>
      <c r="B22" s="424"/>
      <c r="C22" s="338" t="s">
        <v>2</v>
      </c>
      <c r="D22" s="338" t="s">
        <v>178</v>
      </c>
      <c r="E22" s="339" t="s">
        <v>571</v>
      </c>
      <c r="F22" s="339" t="s">
        <v>567</v>
      </c>
      <c r="G22" s="428"/>
      <c r="H22" s="340" t="s">
        <v>474</v>
      </c>
      <c r="I22" s="340" t="s">
        <v>475</v>
      </c>
      <c r="J22" s="340" t="s">
        <v>474</v>
      </c>
      <c r="K22" s="340" t="s">
        <v>475</v>
      </c>
      <c r="L22" s="340" t="s">
        <v>474</v>
      </c>
      <c r="M22" s="340" t="s">
        <v>475</v>
      </c>
      <c r="N22" s="340" t="s">
        <v>474</v>
      </c>
      <c r="O22" s="340" t="s">
        <v>475</v>
      </c>
      <c r="P22" s="340" t="s">
        <v>474</v>
      </c>
      <c r="Q22" s="340" t="s">
        <v>475</v>
      </c>
      <c r="R22" s="340" t="s">
        <v>474</v>
      </c>
      <c r="S22" s="340" t="s">
        <v>475</v>
      </c>
      <c r="T22" s="340" t="s">
        <v>474</v>
      </c>
      <c r="U22" s="340" t="s">
        <v>475</v>
      </c>
      <c r="V22" s="340" t="s">
        <v>474</v>
      </c>
      <c r="W22" s="340" t="s">
        <v>475</v>
      </c>
      <c r="X22" s="340" t="s">
        <v>474</v>
      </c>
      <c r="Y22" s="340" t="s">
        <v>475</v>
      </c>
      <c r="Z22" s="340" t="s">
        <v>474</v>
      </c>
      <c r="AA22" s="340" t="s">
        <v>475</v>
      </c>
      <c r="AB22" s="338" t="s">
        <v>2</v>
      </c>
      <c r="AC22" s="338" t="s">
        <v>9</v>
      </c>
    </row>
    <row r="23" spans="1:32" ht="19.5" customHeight="1" x14ac:dyDescent="0.25">
      <c r="A23" s="266">
        <v>1</v>
      </c>
      <c r="B23" s="266">
        <v>2</v>
      </c>
      <c r="C23" s="324">
        <v>3</v>
      </c>
      <c r="D23" s="324">
        <v>4</v>
      </c>
      <c r="E23" s="324">
        <v>5</v>
      </c>
      <c r="F23" s="324">
        <v>6</v>
      </c>
      <c r="G23" s="324">
        <v>7</v>
      </c>
      <c r="H23" s="324">
        <v>8</v>
      </c>
      <c r="I23" s="324">
        <v>9</v>
      </c>
      <c r="J23" s="324">
        <v>10</v>
      </c>
      <c r="K23" s="324">
        <v>11</v>
      </c>
      <c r="L23" s="324">
        <v>12</v>
      </c>
      <c r="M23" s="324">
        <v>13</v>
      </c>
      <c r="N23" s="324">
        <v>14</v>
      </c>
      <c r="O23" s="324">
        <v>15</v>
      </c>
      <c r="P23" s="324">
        <v>16</v>
      </c>
      <c r="Q23" s="324">
        <v>17</v>
      </c>
      <c r="R23" s="324">
        <v>18</v>
      </c>
      <c r="S23" s="324">
        <v>19</v>
      </c>
      <c r="T23" s="324">
        <v>20</v>
      </c>
      <c r="U23" s="324">
        <v>21</v>
      </c>
      <c r="V23" s="324">
        <v>22</v>
      </c>
      <c r="W23" s="324">
        <v>23</v>
      </c>
      <c r="X23" s="324">
        <v>24</v>
      </c>
      <c r="Y23" s="324">
        <v>25</v>
      </c>
      <c r="Z23" s="324">
        <v>26</v>
      </c>
      <c r="AA23" s="324">
        <v>27</v>
      </c>
      <c r="AB23" s="324">
        <v>28</v>
      </c>
      <c r="AC23" s="324">
        <v>29</v>
      </c>
    </row>
    <row r="24" spans="1:32" ht="47.25" customHeight="1" x14ac:dyDescent="0.25">
      <c r="A24" s="271">
        <v>1</v>
      </c>
      <c r="B24" s="270" t="s">
        <v>177</v>
      </c>
      <c r="C24" s="309">
        <f>SUM(C25:C29)</f>
        <v>0.73988206000000001</v>
      </c>
      <c r="D24" s="309">
        <f t="shared" ref="D24" si="0">SUM(D25:D29)</f>
        <v>0</v>
      </c>
      <c r="E24" s="309">
        <f t="shared" ref="E24:AA24" si="1">SUM(E25:E29)</f>
        <v>0.73988206000000001</v>
      </c>
      <c r="F24" s="341">
        <f t="shared" ref="F24" si="2">SUM(F25:F29)</f>
        <v>0.73988206000000001</v>
      </c>
      <c r="G24" s="309">
        <f t="shared" si="1"/>
        <v>0</v>
      </c>
      <c r="H24" s="309">
        <f t="shared" si="1"/>
        <v>0</v>
      </c>
      <c r="I24" s="309">
        <f t="shared" si="1"/>
        <v>0</v>
      </c>
      <c r="J24" s="309">
        <f t="shared" si="1"/>
        <v>0</v>
      </c>
      <c r="K24" s="309">
        <f t="shared" si="1"/>
        <v>0</v>
      </c>
      <c r="L24" s="309">
        <f>SUM(L25:L29)</f>
        <v>0.73988206000000001</v>
      </c>
      <c r="M24" s="309">
        <f t="shared" ref="M24" si="3">SUM(M25:M29)</f>
        <v>0</v>
      </c>
      <c r="N24" s="309">
        <f t="shared" ref="N24:O24" si="4">SUM(N25:N29)</f>
        <v>0</v>
      </c>
      <c r="O24" s="309">
        <f t="shared" si="4"/>
        <v>0</v>
      </c>
      <c r="P24" s="309">
        <f>SUM(P25:P29)</f>
        <v>0</v>
      </c>
      <c r="Q24" s="309">
        <f t="shared" ref="Q24:S24" si="5">SUM(Q25:Q29)</f>
        <v>0</v>
      </c>
      <c r="R24" s="309">
        <f t="shared" si="5"/>
        <v>0</v>
      </c>
      <c r="S24" s="309">
        <f t="shared" si="5"/>
        <v>0</v>
      </c>
      <c r="T24" s="309">
        <f>SUM(T25:T29)</f>
        <v>0</v>
      </c>
      <c r="U24" s="309">
        <f t="shared" ref="U24:W24" si="6">SUM(U25:U29)</f>
        <v>0</v>
      </c>
      <c r="V24" s="309">
        <f t="shared" si="6"/>
        <v>0</v>
      </c>
      <c r="W24" s="309">
        <f t="shared" si="6"/>
        <v>0</v>
      </c>
      <c r="X24" s="309">
        <f t="shared" si="1"/>
        <v>0</v>
      </c>
      <c r="Y24" s="309">
        <f t="shared" si="1"/>
        <v>0</v>
      </c>
      <c r="Z24" s="309">
        <f t="shared" si="1"/>
        <v>0</v>
      </c>
      <c r="AA24" s="309">
        <f t="shared" si="1"/>
        <v>0</v>
      </c>
      <c r="AB24" s="341">
        <f>H24+L24+P24+T24+X24</f>
        <v>0.73988206000000001</v>
      </c>
      <c r="AC24" s="343">
        <f>J24+N24+R24+V24+Z24</f>
        <v>0</v>
      </c>
    </row>
    <row r="25" spans="1:32" ht="24" customHeight="1" x14ac:dyDescent="0.25">
      <c r="A25" s="268" t="s">
        <v>176</v>
      </c>
      <c r="B25" s="254" t="s">
        <v>175</v>
      </c>
      <c r="C25" s="309">
        <v>0</v>
      </c>
      <c r="D25" s="309">
        <v>0</v>
      </c>
      <c r="E25" s="309">
        <f>C25</f>
        <v>0</v>
      </c>
      <c r="F25" s="342">
        <f>E25-G25-J25</f>
        <v>0</v>
      </c>
      <c r="G25" s="310">
        <v>0</v>
      </c>
      <c r="H25" s="310">
        <v>0</v>
      </c>
      <c r="I25" s="310">
        <v>0</v>
      </c>
      <c r="J25" s="310">
        <v>0</v>
      </c>
      <c r="K25" s="310">
        <v>0</v>
      </c>
      <c r="L25" s="310">
        <v>0</v>
      </c>
      <c r="M25" s="310">
        <v>0</v>
      </c>
      <c r="N25" s="310">
        <v>0</v>
      </c>
      <c r="O25" s="310">
        <v>0</v>
      </c>
      <c r="P25" s="310">
        <v>0</v>
      </c>
      <c r="Q25" s="310">
        <v>0</v>
      </c>
      <c r="R25" s="310">
        <v>0</v>
      </c>
      <c r="S25" s="310">
        <v>0</v>
      </c>
      <c r="T25" s="310">
        <v>0</v>
      </c>
      <c r="U25" s="310">
        <v>0</v>
      </c>
      <c r="V25" s="310">
        <f>D25</f>
        <v>0</v>
      </c>
      <c r="W25" s="310">
        <v>0</v>
      </c>
      <c r="X25" s="310">
        <v>0</v>
      </c>
      <c r="Y25" s="310">
        <v>0</v>
      </c>
      <c r="Z25" s="310">
        <v>0</v>
      </c>
      <c r="AA25" s="310">
        <v>0</v>
      </c>
      <c r="AB25" s="341">
        <f t="shared" ref="AB25:AB64" si="7">H25+L25+P25+T25+X25</f>
        <v>0</v>
      </c>
      <c r="AC25" s="343">
        <f t="shared" ref="AC25:AC64" si="8">J25+N25+R25+V25+Z25</f>
        <v>0</v>
      </c>
    </row>
    <row r="26" spans="1:32" x14ac:dyDescent="0.25">
      <c r="A26" s="268" t="s">
        <v>174</v>
      </c>
      <c r="B26" s="254" t="s">
        <v>173</v>
      </c>
      <c r="C26" s="309">
        <v>0</v>
      </c>
      <c r="D26" s="309">
        <v>0</v>
      </c>
      <c r="E26" s="309">
        <f>C26</f>
        <v>0</v>
      </c>
      <c r="F26" s="342">
        <f t="shared" ref="F26:F64" si="9">E26-G26-J26</f>
        <v>0</v>
      </c>
      <c r="G26" s="310">
        <v>0</v>
      </c>
      <c r="H26" s="310">
        <v>0</v>
      </c>
      <c r="I26" s="310">
        <v>0</v>
      </c>
      <c r="J26" s="310">
        <v>0</v>
      </c>
      <c r="K26" s="310">
        <v>0</v>
      </c>
      <c r="L26" s="310">
        <v>0</v>
      </c>
      <c r="M26" s="310">
        <v>0</v>
      </c>
      <c r="N26" s="310">
        <v>0</v>
      </c>
      <c r="O26" s="310">
        <v>0</v>
      </c>
      <c r="P26" s="310">
        <v>0</v>
      </c>
      <c r="Q26" s="310">
        <v>0</v>
      </c>
      <c r="R26" s="310">
        <v>0</v>
      </c>
      <c r="S26" s="310">
        <v>0</v>
      </c>
      <c r="T26" s="310">
        <v>0</v>
      </c>
      <c r="U26" s="310">
        <v>0</v>
      </c>
      <c r="V26" s="310">
        <f t="shared" ref="V26:V57" si="10">D26</f>
        <v>0</v>
      </c>
      <c r="W26" s="310">
        <v>0</v>
      </c>
      <c r="X26" s="310">
        <v>0</v>
      </c>
      <c r="Y26" s="310">
        <v>0</v>
      </c>
      <c r="Z26" s="310">
        <v>0</v>
      </c>
      <c r="AA26" s="310">
        <v>0</v>
      </c>
      <c r="AB26" s="341">
        <f t="shared" si="7"/>
        <v>0</v>
      </c>
      <c r="AC26" s="343">
        <f t="shared" si="8"/>
        <v>0</v>
      </c>
    </row>
    <row r="27" spans="1:32" ht="31.5" x14ac:dyDescent="0.25">
      <c r="A27" s="268" t="s">
        <v>172</v>
      </c>
      <c r="B27" s="254" t="s">
        <v>431</v>
      </c>
      <c r="C27" s="309">
        <v>0.73988206000000001</v>
      </c>
      <c r="D27" s="309">
        <v>0</v>
      </c>
      <c r="E27" s="309">
        <f>C27</f>
        <v>0.73988206000000001</v>
      </c>
      <c r="F27" s="342">
        <f t="shared" si="9"/>
        <v>0.73988206000000001</v>
      </c>
      <c r="G27" s="310">
        <v>0</v>
      </c>
      <c r="H27" s="310">
        <v>0</v>
      </c>
      <c r="I27" s="310">
        <v>0</v>
      </c>
      <c r="J27" s="310">
        <v>0</v>
      </c>
      <c r="K27" s="310">
        <v>0</v>
      </c>
      <c r="L27" s="310">
        <v>0.73988206000000001</v>
      </c>
      <c r="M27" s="310">
        <v>0</v>
      </c>
      <c r="N27" s="310">
        <v>0</v>
      </c>
      <c r="O27" s="310">
        <v>0</v>
      </c>
      <c r="P27" s="310">
        <v>0</v>
      </c>
      <c r="Q27" s="310">
        <v>0</v>
      </c>
      <c r="R27" s="310">
        <v>0</v>
      </c>
      <c r="S27" s="310">
        <v>0</v>
      </c>
      <c r="T27" s="310">
        <v>0</v>
      </c>
      <c r="U27" s="310">
        <v>0</v>
      </c>
      <c r="V27" s="310">
        <f t="shared" si="10"/>
        <v>0</v>
      </c>
      <c r="W27" s="310">
        <v>0</v>
      </c>
      <c r="X27" s="310">
        <v>0</v>
      </c>
      <c r="Y27" s="310">
        <v>0</v>
      </c>
      <c r="Z27" s="311">
        <v>0</v>
      </c>
      <c r="AA27" s="310">
        <v>0</v>
      </c>
      <c r="AB27" s="341">
        <f t="shared" si="7"/>
        <v>0.73988206000000001</v>
      </c>
      <c r="AC27" s="343">
        <f t="shared" si="8"/>
        <v>0</v>
      </c>
    </row>
    <row r="28" spans="1:32" x14ac:dyDescent="0.25">
      <c r="A28" s="268" t="s">
        <v>171</v>
      </c>
      <c r="B28" s="254" t="s">
        <v>170</v>
      </c>
      <c r="C28" s="309">
        <v>0</v>
      </c>
      <c r="D28" s="309">
        <v>0</v>
      </c>
      <c r="E28" s="309">
        <f>C28</f>
        <v>0</v>
      </c>
      <c r="F28" s="342">
        <f t="shared" si="9"/>
        <v>0</v>
      </c>
      <c r="G28" s="310">
        <v>0</v>
      </c>
      <c r="H28" s="310">
        <v>0</v>
      </c>
      <c r="I28" s="310">
        <v>0</v>
      </c>
      <c r="J28" s="310">
        <v>0</v>
      </c>
      <c r="K28" s="310">
        <v>0</v>
      </c>
      <c r="L28" s="310">
        <v>0</v>
      </c>
      <c r="M28" s="310">
        <v>0</v>
      </c>
      <c r="N28" s="310">
        <v>0</v>
      </c>
      <c r="O28" s="310">
        <v>0</v>
      </c>
      <c r="P28" s="310">
        <v>0</v>
      </c>
      <c r="Q28" s="310">
        <v>0</v>
      </c>
      <c r="R28" s="310">
        <v>0</v>
      </c>
      <c r="S28" s="310">
        <v>0</v>
      </c>
      <c r="T28" s="310">
        <v>0</v>
      </c>
      <c r="U28" s="310">
        <v>0</v>
      </c>
      <c r="V28" s="310">
        <f t="shared" si="10"/>
        <v>0</v>
      </c>
      <c r="W28" s="310">
        <v>0</v>
      </c>
      <c r="X28" s="310">
        <v>0</v>
      </c>
      <c r="Y28" s="310">
        <v>0</v>
      </c>
      <c r="Z28" s="310">
        <v>0</v>
      </c>
      <c r="AA28" s="310">
        <v>0</v>
      </c>
      <c r="AB28" s="341">
        <f t="shared" si="7"/>
        <v>0</v>
      </c>
      <c r="AC28" s="343">
        <f t="shared" si="8"/>
        <v>0</v>
      </c>
    </row>
    <row r="29" spans="1:32" x14ac:dyDescent="0.25">
      <c r="A29" s="268" t="s">
        <v>169</v>
      </c>
      <c r="B29" s="272" t="s">
        <v>168</v>
      </c>
      <c r="C29" s="309">
        <v>0</v>
      </c>
      <c r="D29" s="309">
        <v>0</v>
      </c>
      <c r="E29" s="309">
        <f>C29</f>
        <v>0</v>
      </c>
      <c r="F29" s="342">
        <f t="shared" si="9"/>
        <v>0</v>
      </c>
      <c r="G29" s="310">
        <v>0</v>
      </c>
      <c r="H29" s="310">
        <v>0</v>
      </c>
      <c r="I29" s="310">
        <v>0</v>
      </c>
      <c r="J29" s="310">
        <v>0</v>
      </c>
      <c r="K29" s="310">
        <v>0</v>
      </c>
      <c r="L29" s="310">
        <v>0</v>
      </c>
      <c r="M29" s="310">
        <v>0</v>
      </c>
      <c r="N29" s="310">
        <v>0</v>
      </c>
      <c r="O29" s="310">
        <v>0</v>
      </c>
      <c r="P29" s="310">
        <v>0</v>
      </c>
      <c r="Q29" s="310">
        <v>0</v>
      </c>
      <c r="R29" s="310">
        <v>0</v>
      </c>
      <c r="S29" s="310">
        <v>0</v>
      </c>
      <c r="T29" s="310">
        <v>0</v>
      </c>
      <c r="U29" s="310">
        <v>0</v>
      </c>
      <c r="V29" s="310">
        <f t="shared" si="10"/>
        <v>0</v>
      </c>
      <c r="W29" s="310">
        <v>0</v>
      </c>
      <c r="X29" s="310">
        <v>0</v>
      </c>
      <c r="Y29" s="310">
        <v>0</v>
      </c>
      <c r="Z29" s="310">
        <v>0</v>
      </c>
      <c r="AA29" s="310">
        <v>0</v>
      </c>
      <c r="AB29" s="341">
        <f t="shared" si="7"/>
        <v>0</v>
      </c>
      <c r="AC29" s="343">
        <f t="shared" si="8"/>
        <v>0</v>
      </c>
    </row>
    <row r="30" spans="1:32" ht="47.25" x14ac:dyDescent="0.25">
      <c r="A30" s="271" t="s">
        <v>61</v>
      </c>
      <c r="B30" s="270" t="s">
        <v>167</v>
      </c>
      <c r="C30" s="309">
        <f t="shared" ref="C30:D30" si="11">SUM(C31:C34)</f>
        <v>0.61656838000000003</v>
      </c>
      <c r="D30" s="309">
        <f t="shared" si="11"/>
        <v>0</v>
      </c>
      <c r="E30" s="309">
        <f t="shared" ref="E30:AA30" si="12">SUM(E31:E34)</f>
        <v>0.61656838000000003</v>
      </c>
      <c r="F30" s="309">
        <f t="shared" si="12"/>
        <v>0.61656838000000003</v>
      </c>
      <c r="G30" s="309">
        <f t="shared" si="12"/>
        <v>0</v>
      </c>
      <c r="H30" s="309">
        <f t="shared" si="12"/>
        <v>0</v>
      </c>
      <c r="I30" s="309">
        <f t="shared" si="12"/>
        <v>0</v>
      </c>
      <c r="J30" s="309">
        <f t="shared" si="12"/>
        <v>0</v>
      </c>
      <c r="K30" s="309">
        <f t="shared" si="12"/>
        <v>0</v>
      </c>
      <c r="L30" s="309">
        <f t="shared" ref="L30:S30" si="13">SUM(L31:L34)</f>
        <v>0.61656838000000003</v>
      </c>
      <c r="M30" s="309">
        <f t="shared" si="13"/>
        <v>0</v>
      </c>
      <c r="N30" s="309">
        <f t="shared" ref="N30" si="14">SUM(N31:N34)</f>
        <v>0</v>
      </c>
      <c r="O30" s="309">
        <f t="shared" si="13"/>
        <v>0</v>
      </c>
      <c r="P30" s="309">
        <f t="shared" si="13"/>
        <v>0</v>
      </c>
      <c r="Q30" s="309">
        <f t="shared" si="13"/>
        <v>0</v>
      </c>
      <c r="R30" s="309">
        <f t="shared" si="13"/>
        <v>0</v>
      </c>
      <c r="S30" s="309">
        <f t="shared" si="13"/>
        <v>0</v>
      </c>
      <c r="T30" s="309">
        <f t="shared" si="12"/>
        <v>0</v>
      </c>
      <c r="U30" s="309">
        <f t="shared" si="12"/>
        <v>0</v>
      </c>
      <c r="V30" s="309">
        <f t="shared" si="12"/>
        <v>0</v>
      </c>
      <c r="W30" s="309">
        <f t="shared" si="12"/>
        <v>0</v>
      </c>
      <c r="X30" s="309">
        <f t="shared" si="12"/>
        <v>0</v>
      </c>
      <c r="Y30" s="309">
        <f t="shared" si="12"/>
        <v>0</v>
      </c>
      <c r="Z30" s="309">
        <f t="shared" si="12"/>
        <v>0</v>
      </c>
      <c r="AA30" s="309">
        <f t="shared" si="12"/>
        <v>0</v>
      </c>
      <c r="AB30" s="341">
        <f t="shared" si="7"/>
        <v>0.61656838000000003</v>
      </c>
      <c r="AC30" s="343">
        <f t="shared" si="8"/>
        <v>0</v>
      </c>
    </row>
    <row r="31" spans="1:32" x14ac:dyDescent="0.25">
      <c r="A31" s="271" t="s">
        <v>166</v>
      </c>
      <c r="B31" s="254" t="s">
        <v>165</v>
      </c>
      <c r="C31" s="309">
        <v>0.11098231</v>
      </c>
      <c r="D31" s="309">
        <v>0</v>
      </c>
      <c r="E31" s="309">
        <f t="shared" ref="E31:E64" si="15">C31</f>
        <v>0.11098231</v>
      </c>
      <c r="F31" s="342">
        <f t="shared" si="9"/>
        <v>0.11098231</v>
      </c>
      <c r="G31" s="310">
        <v>0</v>
      </c>
      <c r="H31" s="310">
        <v>0</v>
      </c>
      <c r="I31" s="310">
        <v>0</v>
      </c>
      <c r="J31" s="310">
        <v>0</v>
      </c>
      <c r="K31" s="310">
        <v>0</v>
      </c>
      <c r="L31" s="310">
        <v>0.11098231</v>
      </c>
      <c r="M31" s="310">
        <v>0</v>
      </c>
      <c r="N31" s="310">
        <v>0</v>
      </c>
      <c r="O31" s="310">
        <v>0</v>
      </c>
      <c r="P31" s="310">
        <v>0</v>
      </c>
      <c r="Q31" s="310">
        <v>0</v>
      </c>
      <c r="R31" s="310">
        <v>0</v>
      </c>
      <c r="S31" s="310">
        <v>0</v>
      </c>
      <c r="T31" s="310">
        <v>0</v>
      </c>
      <c r="U31" s="310">
        <v>0</v>
      </c>
      <c r="V31" s="310">
        <f t="shared" si="10"/>
        <v>0</v>
      </c>
      <c r="W31" s="310">
        <v>0</v>
      </c>
      <c r="X31" s="310">
        <v>0</v>
      </c>
      <c r="Y31" s="310">
        <v>0</v>
      </c>
      <c r="Z31" s="310">
        <v>0</v>
      </c>
      <c r="AA31" s="310">
        <v>0</v>
      </c>
      <c r="AB31" s="341">
        <f t="shared" si="7"/>
        <v>0.11098231</v>
      </c>
      <c r="AC31" s="343">
        <f t="shared" si="8"/>
        <v>0</v>
      </c>
    </row>
    <row r="32" spans="1:32" ht="31.5" x14ac:dyDescent="0.25">
      <c r="A32" s="271" t="s">
        <v>164</v>
      </c>
      <c r="B32" s="254" t="s">
        <v>163</v>
      </c>
      <c r="C32" s="309">
        <v>0.25895871999999998</v>
      </c>
      <c r="D32" s="309">
        <v>0</v>
      </c>
      <c r="E32" s="309">
        <f t="shared" si="15"/>
        <v>0.25895871999999998</v>
      </c>
      <c r="F32" s="342">
        <f t="shared" si="9"/>
        <v>0.25895871999999998</v>
      </c>
      <c r="G32" s="310">
        <v>0</v>
      </c>
      <c r="H32" s="310">
        <v>0</v>
      </c>
      <c r="I32" s="310">
        <v>0</v>
      </c>
      <c r="J32" s="310">
        <v>0</v>
      </c>
      <c r="K32" s="310">
        <v>0</v>
      </c>
      <c r="L32" s="310">
        <v>0.25895871999999998</v>
      </c>
      <c r="M32" s="310">
        <v>0</v>
      </c>
      <c r="N32" s="310">
        <v>0</v>
      </c>
      <c r="O32" s="310">
        <v>0</v>
      </c>
      <c r="P32" s="310">
        <v>0</v>
      </c>
      <c r="Q32" s="310">
        <v>0</v>
      </c>
      <c r="R32" s="310">
        <v>0</v>
      </c>
      <c r="S32" s="310">
        <v>0</v>
      </c>
      <c r="T32" s="310">
        <v>0</v>
      </c>
      <c r="U32" s="310">
        <v>0</v>
      </c>
      <c r="V32" s="310">
        <f t="shared" si="10"/>
        <v>0</v>
      </c>
      <c r="W32" s="310">
        <v>0</v>
      </c>
      <c r="X32" s="310">
        <v>0</v>
      </c>
      <c r="Y32" s="310">
        <v>0</v>
      </c>
      <c r="Z32" s="310">
        <v>0</v>
      </c>
      <c r="AA32" s="310">
        <v>0</v>
      </c>
      <c r="AB32" s="341">
        <f t="shared" si="7"/>
        <v>0.25895871999999998</v>
      </c>
      <c r="AC32" s="343">
        <f t="shared" si="8"/>
        <v>0</v>
      </c>
    </row>
    <row r="33" spans="1:29" x14ac:dyDescent="0.25">
      <c r="A33" s="271" t="s">
        <v>162</v>
      </c>
      <c r="B33" s="254" t="s">
        <v>161</v>
      </c>
      <c r="C33" s="309">
        <v>9.248526E-2</v>
      </c>
      <c r="D33" s="309">
        <v>0</v>
      </c>
      <c r="E33" s="309">
        <f t="shared" si="15"/>
        <v>9.248526E-2</v>
      </c>
      <c r="F33" s="342">
        <f t="shared" si="9"/>
        <v>9.248526E-2</v>
      </c>
      <c r="G33" s="310">
        <v>0</v>
      </c>
      <c r="H33" s="310">
        <v>0</v>
      </c>
      <c r="I33" s="310">
        <v>0</v>
      </c>
      <c r="J33" s="310">
        <v>0</v>
      </c>
      <c r="K33" s="310">
        <v>0</v>
      </c>
      <c r="L33" s="310">
        <v>9.248526E-2</v>
      </c>
      <c r="M33" s="310">
        <v>0</v>
      </c>
      <c r="N33" s="310">
        <v>0</v>
      </c>
      <c r="O33" s="310">
        <v>0</v>
      </c>
      <c r="P33" s="310">
        <v>0</v>
      </c>
      <c r="Q33" s="310">
        <v>0</v>
      </c>
      <c r="R33" s="310">
        <v>0</v>
      </c>
      <c r="S33" s="310">
        <v>0</v>
      </c>
      <c r="T33" s="310">
        <v>0</v>
      </c>
      <c r="U33" s="310">
        <v>0</v>
      </c>
      <c r="V33" s="310">
        <f t="shared" si="10"/>
        <v>0</v>
      </c>
      <c r="W33" s="310">
        <v>0</v>
      </c>
      <c r="X33" s="310">
        <v>0</v>
      </c>
      <c r="Y33" s="310">
        <v>0</v>
      </c>
      <c r="Z33" s="310">
        <v>0</v>
      </c>
      <c r="AA33" s="310">
        <v>0</v>
      </c>
      <c r="AB33" s="341">
        <f t="shared" si="7"/>
        <v>9.248526E-2</v>
      </c>
      <c r="AC33" s="343">
        <f t="shared" si="8"/>
        <v>0</v>
      </c>
    </row>
    <row r="34" spans="1:29" x14ac:dyDescent="0.25">
      <c r="A34" s="271" t="s">
        <v>160</v>
      </c>
      <c r="B34" s="254" t="s">
        <v>159</v>
      </c>
      <c r="C34" s="309">
        <v>0.15414209000000001</v>
      </c>
      <c r="D34" s="309">
        <v>0</v>
      </c>
      <c r="E34" s="309">
        <f t="shared" si="15"/>
        <v>0.15414209000000001</v>
      </c>
      <c r="F34" s="342">
        <f t="shared" si="9"/>
        <v>0.15414209000000001</v>
      </c>
      <c r="G34" s="310">
        <v>0</v>
      </c>
      <c r="H34" s="310">
        <v>0</v>
      </c>
      <c r="I34" s="310">
        <v>0</v>
      </c>
      <c r="J34" s="310">
        <v>0</v>
      </c>
      <c r="K34" s="310">
        <v>0</v>
      </c>
      <c r="L34" s="310">
        <v>0.15414209000000001</v>
      </c>
      <c r="M34" s="310">
        <v>0</v>
      </c>
      <c r="N34" s="310">
        <v>0</v>
      </c>
      <c r="O34" s="310">
        <v>0</v>
      </c>
      <c r="P34" s="310">
        <v>0</v>
      </c>
      <c r="Q34" s="310">
        <v>0</v>
      </c>
      <c r="R34" s="310">
        <v>0</v>
      </c>
      <c r="S34" s="310">
        <v>0</v>
      </c>
      <c r="T34" s="310">
        <v>0</v>
      </c>
      <c r="U34" s="310">
        <v>0</v>
      </c>
      <c r="V34" s="310">
        <f t="shared" si="10"/>
        <v>0</v>
      </c>
      <c r="W34" s="310">
        <v>0</v>
      </c>
      <c r="X34" s="310">
        <v>0</v>
      </c>
      <c r="Y34" s="310">
        <v>0</v>
      </c>
      <c r="Z34" s="310">
        <v>0</v>
      </c>
      <c r="AA34" s="310">
        <v>0</v>
      </c>
      <c r="AB34" s="341">
        <f t="shared" si="7"/>
        <v>0.15414209000000001</v>
      </c>
      <c r="AC34" s="343">
        <f t="shared" si="8"/>
        <v>0</v>
      </c>
    </row>
    <row r="35" spans="1:29" ht="31.5" x14ac:dyDescent="0.25">
      <c r="A35" s="271" t="s">
        <v>60</v>
      </c>
      <c r="B35" s="270" t="s">
        <v>158</v>
      </c>
      <c r="C35" s="309">
        <v>0</v>
      </c>
      <c r="D35" s="309">
        <v>0</v>
      </c>
      <c r="E35" s="309">
        <f t="shared" si="15"/>
        <v>0</v>
      </c>
      <c r="F35" s="342">
        <f t="shared" si="9"/>
        <v>0</v>
      </c>
      <c r="G35" s="309">
        <v>0</v>
      </c>
      <c r="H35" s="309">
        <v>0</v>
      </c>
      <c r="I35" s="309">
        <v>0</v>
      </c>
      <c r="J35" s="309">
        <v>0</v>
      </c>
      <c r="K35" s="309">
        <v>0</v>
      </c>
      <c r="L35" s="309">
        <v>0</v>
      </c>
      <c r="M35" s="309">
        <v>0</v>
      </c>
      <c r="N35" s="309">
        <v>0</v>
      </c>
      <c r="O35" s="309">
        <v>0</v>
      </c>
      <c r="P35" s="309">
        <v>0</v>
      </c>
      <c r="Q35" s="309">
        <v>0</v>
      </c>
      <c r="R35" s="309">
        <v>0</v>
      </c>
      <c r="S35" s="309">
        <v>0</v>
      </c>
      <c r="T35" s="309">
        <v>0</v>
      </c>
      <c r="U35" s="309">
        <v>0</v>
      </c>
      <c r="V35" s="309">
        <f t="shared" si="10"/>
        <v>0</v>
      </c>
      <c r="W35" s="309">
        <v>0</v>
      </c>
      <c r="X35" s="309">
        <v>0</v>
      </c>
      <c r="Y35" s="309">
        <v>0</v>
      </c>
      <c r="Z35" s="312">
        <v>0</v>
      </c>
      <c r="AA35" s="309">
        <v>0</v>
      </c>
      <c r="AB35" s="341">
        <f t="shared" si="7"/>
        <v>0</v>
      </c>
      <c r="AC35" s="343">
        <f t="shared" si="8"/>
        <v>0</v>
      </c>
    </row>
    <row r="36" spans="1:29" ht="31.5" x14ac:dyDescent="0.25">
      <c r="A36" s="268" t="s">
        <v>157</v>
      </c>
      <c r="B36" s="267" t="s">
        <v>156</v>
      </c>
      <c r="C36" s="313">
        <v>0</v>
      </c>
      <c r="D36" s="313">
        <v>0</v>
      </c>
      <c r="E36" s="309">
        <f t="shared" si="15"/>
        <v>0</v>
      </c>
      <c r="F36" s="342">
        <f t="shared" si="9"/>
        <v>0</v>
      </c>
      <c r="G36" s="310">
        <v>0</v>
      </c>
      <c r="H36" s="310">
        <v>0</v>
      </c>
      <c r="I36" s="310">
        <v>0</v>
      </c>
      <c r="J36" s="310">
        <v>0</v>
      </c>
      <c r="K36" s="310">
        <v>0</v>
      </c>
      <c r="L36" s="310">
        <v>0</v>
      </c>
      <c r="M36" s="310">
        <v>0</v>
      </c>
      <c r="N36" s="310">
        <v>0</v>
      </c>
      <c r="O36" s="310">
        <v>0</v>
      </c>
      <c r="P36" s="310">
        <v>0</v>
      </c>
      <c r="Q36" s="310">
        <v>0</v>
      </c>
      <c r="R36" s="310">
        <v>0</v>
      </c>
      <c r="S36" s="310">
        <v>0</v>
      </c>
      <c r="T36" s="310">
        <v>0</v>
      </c>
      <c r="U36" s="310">
        <v>0</v>
      </c>
      <c r="V36" s="310">
        <f t="shared" si="10"/>
        <v>0</v>
      </c>
      <c r="W36" s="310">
        <v>0</v>
      </c>
      <c r="X36" s="310">
        <v>0</v>
      </c>
      <c r="Y36" s="310">
        <v>0</v>
      </c>
      <c r="Z36" s="310">
        <v>0</v>
      </c>
      <c r="AA36" s="310">
        <v>0</v>
      </c>
      <c r="AB36" s="341">
        <f t="shared" si="7"/>
        <v>0</v>
      </c>
      <c r="AC36" s="343">
        <f t="shared" si="8"/>
        <v>0</v>
      </c>
    </row>
    <row r="37" spans="1:29" x14ac:dyDescent="0.25">
      <c r="A37" s="268" t="s">
        <v>155</v>
      </c>
      <c r="B37" s="267" t="s">
        <v>145</v>
      </c>
      <c r="C37" s="313">
        <v>0</v>
      </c>
      <c r="D37" s="313">
        <v>0</v>
      </c>
      <c r="E37" s="309">
        <f t="shared" si="15"/>
        <v>0</v>
      </c>
      <c r="F37" s="342">
        <f t="shared" si="9"/>
        <v>0</v>
      </c>
      <c r="G37" s="310">
        <v>0</v>
      </c>
      <c r="H37" s="310">
        <v>0</v>
      </c>
      <c r="I37" s="310">
        <v>0</v>
      </c>
      <c r="J37" s="310">
        <v>0</v>
      </c>
      <c r="K37" s="310">
        <v>0</v>
      </c>
      <c r="L37" s="310">
        <v>0</v>
      </c>
      <c r="M37" s="310">
        <v>0</v>
      </c>
      <c r="N37" s="310">
        <v>0</v>
      </c>
      <c r="O37" s="310">
        <v>0</v>
      </c>
      <c r="P37" s="310">
        <v>0</v>
      </c>
      <c r="Q37" s="310">
        <v>0</v>
      </c>
      <c r="R37" s="310">
        <v>0</v>
      </c>
      <c r="S37" s="310">
        <v>0</v>
      </c>
      <c r="T37" s="310">
        <v>0</v>
      </c>
      <c r="U37" s="310">
        <v>0</v>
      </c>
      <c r="V37" s="310">
        <f t="shared" si="10"/>
        <v>0</v>
      </c>
      <c r="W37" s="310">
        <v>0</v>
      </c>
      <c r="X37" s="310">
        <v>0</v>
      </c>
      <c r="Y37" s="310">
        <v>0</v>
      </c>
      <c r="Z37" s="311">
        <v>0</v>
      </c>
      <c r="AA37" s="310">
        <v>0</v>
      </c>
      <c r="AB37" s="341">
        <f t="shared" si="7"/>
        <v>0</v>
      </c>
      <c r="AC37" s="343">
        <f t="shared" si="8"/>
        <v>0</v>
      </c>
    </row>
    <row r="38" spans="1:29" x14ac:dyDescent="0.25">
      <c r="A38" s="268" t="s">
        <v>154</v>
      </c>
      <c r="B38" s="267" t="s">
        <v>143</v>
      </c>
      <c r="C38" s="313">
        <v>0</v>
      </c>
      <c r="D38" s="313">
        <v>0</v>
      </c>
      <c r="E38" s="309">
        <f t="shared" si="15"/>
        <v>0</v>
      </c>
      <c r="F38" s="342">
        <f t="shared" si="9"/>
        <v>0</v>
      </c>
      <c r="G38" s="310">
        <v>0</v>
      </c>
      <c r="H38" s="310">
        <v>0</v>
      </c>
      <c r="I38" s="310">
        <v>0</v>
      </c>
      <c r="J38" s="310">
        <v>0</v>
      </c>
      <c r="K38" s="310">
        <v>0</v>
      </c>
      <c r="L38" s="310">
        <v>0</v>
      </c>
      <c r="M38" s="310">
        <v>0</v>
      </c>
      <c r="N38" s="310">
        <v>0</v>
      </c>
      <c r="O38" s="310">
        <v>0</v>
      </c>
      <c r="P38" s="310">
        <v>0</v>
      </c>
      <c r="Q38" s="310">
        <v>0</v>
      </c>
      <c r="R38" s="310">
        <v>0</v>
      </c>
      <c r="S38" s="310">
        <v>0</v>
      </c>
      <c r="T38" s="310">
        <v>0</v>
      </c>
      <c r="U38" s="310">
        <v>0</v>
      </c>
      <c r="V38" s="310">
        <f t="shared" si="10"/>
        <v>0</v>
      </c>
      <c r="W38" s="310">
        <v>0</v>
      </c>
      <c r="X38" s="310">
        <v>0</v>
      </c>
      <c r="Y38" s="310">
        <v>0</v>
      </c>
      <c r="Z38" s="310">
        <v>0</v>
      </c>
      <c r="AA38" s="310">
        <v>0</v>
      </c>
      <c r="AB38" s="341">
        <f t="shared" si="7"/>
        <v>0</v>
      </c>
      <c r="AC38" s="343">
        <f t="shared" si="8"/>
        <v>0</v>
      </c>
    </row>
    <row r="39" spans="1:29" ht="31.5" x14ac:dyDescent="0.25">
      <c r="A39" s="268" t="s">
        <v>153</v>
      </c>
      <c r="B39" s="254" t="s">
        <v>141</v>
      </c>
      <c r="C39" s="309">
        <v>0</v>
      </c>
      <c r="D39" s="309">
        <v>0</v>
      </c>
      <c r="E39" s="309">
        <f t="shared" si="15"/>
        <v>0</v>
      </c>
      <c r="F39" s="342">
        <f t="shared" si="9"/>
        <v>0</v>
      </c>
      <c r="G39" s="310">
        <v>0</v>
      </c>
      <c r="H39" s="310">
        <v>0</v>
      </c>
      <c r="I39" s="310">
        <v>0</v>
      </c>
      <c r="J39" s="310">
        <v>0</v>
      </c>
      <c r="K39" s="310">
        <v>0</v>
      </c>
      <c r="L39" s="310">
        <v>0</v>
      </c>
      <c r="M39" s="310">
        <v>0</v>
      </c>
      <c r="N39" s="310">
        <v>0</v>
      </c>
      <c r="O39" s="310">
        <v>0</v>
      </c>
      <c r="P39" s="310">
        <v>0</v>
      </c>
      <c r="Q39" s="310">
        <v>0</v>
      </c>
      <c r="R39" s="310">
        <v>0</v>
      </c>
      <c r="S39" s="310">
        <v>0</v>
      </c>
      <c r="T39" s="310">
        <v>0</v>
      </c>
      <c r="U39" s="310">
        <v>0</v>
      </c>
      <c r="V39" s="310">
        <f t="shared" si="10"/>
        <v>0</v>
      </c>
      <c r="W39" s="310">
        <v>0</v>
      </c>
      <c r="X39" s="310">
        <v>0</v>
      </c>
      <c r="Y39" s="310">
        <v>0</v>
      </c>
      <c r="Z39" s="310">
        <v>0</v>
      </c>
      <c r="AA39" s="310">
        <v>0</v>
      </c>
      <c r="AB39" s="341">
        <f t="shared" si="7"/>
        <v>0</v>
      </c>
      <c r="AC39" s="343">
        <f t="shared" si="8"/>
        <v>0</v>
      </c>
    </row>
    <row r="40" spans="1:29" ht="31.5" x14ac:dyDescent="0.25">
      <c r="A40" s="268" t="s">
        <v>152</v>
      </c>
      <c r="B40" s="254" t="s">
        <v>139</v>
      </c>
      <c r="C40" s="309">
        <v>0</v>
      </c>
      <c r="D40" s="309">
        <v>0</v>
      </c>
      <c r="E40" s="309">
        <f t="shared" si="15"/>
        <v>0</v>
      </c>
      <c r="F40" s="342">
        <f t="shared" si="9"/>
        <v>0</v>
      </c>
      <c r="G40" s="310">
        <v>0</v>
      </c>
      <c r="H40" s="310">
        <v>0</v>
      </c>
      <c r="I40" s="310">
        <v>0</v>
      </c>
      <c r="J40" s="310">
        <v>0</v>
      </c>
      <c r="K40" s="310">
        <v>0</v>
      </c>
      <c r="L40" s="310">
        <v>0</v>
      </c>
      <c r="M40" s="310">
        <v>0</v>
      </c>
      <c r="N40" s="310">
        <v>0</v>
      </c>
      <c r="O40" s="310">
        <v>0</v>
      </c>
      <c r="P40" s="310">
        <v>0</v>
      </c>
      <c r="Q40" s="310">
        <v>0</v>
      </c>
      <c r="R40" s="310">
        <v>0</v>
      </c>
      <c r="S40" s="310">
        <v>0</v>
      </c>
      <c r="T40" s="310">
        <v>0</v>
      </c>
      <c r="U40" s="310">
        <v>0</v>
      </c>
      <c r="V40" s="310">
        <f t="shared" si="10"/>
        <v>0</v>
      </c>
      <c r="W40" s="310">
        <v>0</v>
      </c>
      <c r="X40" s="310">
        <v>0</v>
      </c>
      <c r="Y40" s="310">
        <v>0</v>
      </c>
      <c r="Z40" s="310">
        <v>0</v>
      </c>
      <c r="AA40" s="310">
        <v>0</v>
      </c>
      <c r="AB40" s="341">
        <f t="shared" si="7"/>
        <v>0</v>
      </c>
      <c r="AC40" s="343">
        <f t="shared" si="8"/>
        <v>0</v>
      </c>
    </row>
    <row r="41" spans="1:29" x14ac:dyDescent="0.25">
      <c r="A41" s="268" t="s">
        <v>151</v>
      </c>
      <c r="B41" s="254" t="s">
        <v>137</v>
      </c>
      <c r="C41" s="309">
        <v>0</v>
      </c>
      <c r="D41" s="309">
        <v>0</v>
      </c>
      <c r="E41" s="309">
        <f t="shared" si="15"/>
        <v>0</v>
      </c>
      <c r="F41" s="342">
        <f t="shared" si="9"/>
        <v>0</v>
      </c>
      <c r="G41" s="310">
        <v>0</v>
      </c>
      <c r="H41" s="310">
        <v>0</v>
      </c>
      <c r="I41" s="310">
        <v>0</v>
      </c>
      <c r="J41" s="310">
        <v>0</v>
      </c>
      <c r="K41" s="310">
        <v>0</v>
      </c>
      <c r="L41" s="310">
        <v>0</v>
      </c>
      <c r="M41" s="310">
        <v>0</v>
      </c>
      <c r="N41" s="310">
        <v>0</v>
      </c>
      <c r="O41" s="310">
        <v>0</v>
      </c>
      <c r="P41" s="310">
        <v>0</v>
      </c>
      <c r="Q41" s="310">
        <v>0</v>
      </c>
      <c r="R41" s="310">
        <v>0</v>
      </c>
      <c r="S41" s="310">
        <v>0</v>
      </c>
      <c r="T41" s="310">
        <v>0</v>
      </c>
      <c r="U41" s="310">
        <v>0</v>
      </c>
      <c r="V41" s="310">
        <f t="shared" si="10"/>
        <v>0</v>
      </c>
      <c r="W41" s="310">
        <v>0</v>
      </c>
      <c r="X41" s="310">
        <v>0</v>
      </c>
      <c r="Y41" s="310">
        <v>0</v>
      </c>
      <c r="Z41" s="310">
        <v>0</v>
      </c>
      <c r="AA41" s="310">
        <v>0</v>
      </c>
      <c r="AB41" s="341">
        <f t="shared" si="7"/>
        <v>0</v>
      </c>
      <c r="AC41" s="343">
        <f t="shared" si="8"/>
        <v>0</v>
      </c>
    </row>
    <row r="42" spans="1:29" ht="18.75" x14ac:dyDescent="0.25">
      <c r="A42" s="268" t="s">
        <v>150</v>
      </c>
      <c r="B42" s="267" t="s">
        <v>550</v>
      </c>
      <c r="C42" s="313">
        <v>1</v>
      </c>
      <c r="D42" s="313">
        <v>0</v>
      </c>
      <c r="E42" s="309">
        <f t="shared" si="15"/>
        <v>1</v>
      </c>
      <c r="F42" s="342">
        <f t="shared" si="9"/>
        <v>1</v>
      </c>
      <c r="G42" s="310">
        <v>0</v>
      </c>
      <c r="H42" s="310">
        <v>0</v>
      </c>
      <c r="I42" s="310">
        <v>0</v>
      </c>
      <c r="J42" s="310">
        <v>0</v>
      </c>
      <c r="K42" s="310">
        <v>0</v>
      </c>
      <c r="L42" s="310">
        <v>1</v>
      </c>
      <c r="M42" s="310">
        <v>0</v>
      </c>
      <c r="N42" s="310">
        <v>0</v>
      </c>
      <c r="O42" s="310">
        <v>0</v>
      </c>
      <c r="P42" s="310">
        <v>0</v>
      </c>
      <c r="Q42" s="310">
        <v>0</v>
      </c>
      <c r="R42" s="310">
        <v>0</v>
      </c>
      <c r="S42" s="310">
        <v>0</v>
      </c>
      <c r="T42" s="310">
        <v>0</v>
      </c>
      <c r="U42" s="310">
        <v>0</v>
      </c>
      <c r="V42" s="310">
        <f t="shared" si="10"/>
        <v>0</v>
      </c>
      <c r="W42" s="310">
        <v>0</v>
      </c>
      <c r="X42" s="310">
        <v>0</v>
      </c>
      <c r="Y42" s="310">
        <v>0</v>
      </c>
      <c r="Z42" s="310">
        <v>0</v>
      </c>
      <c r="AA42" s="310">
        <v>0</v>
      </c>
      <c r="AB42" s="341">
        <f t="shared" si="7"/>
        <v>1</v>
      </c>
      <c r="AC42" s="343">
        <f t="shared" si="8"/>
        <v>0</v>
      </c>
    </row>
    <row r="43" spans="1:29" x14ac:dyDescent="0.25">
      <c r="A43" s="271" t="s">
        <v>59</v>
      </c>
      <c r="B43" s="270" t="s">
        <v>149</v>
      </c>
      <c r="C43" s="309">
        <v>0</v>
      </c>
      <c r="D43" s="309">
        <v>0</v>
      </c>
      <c r="E43" s="309">
        <f t="shared" si="15"/>
        <v>0</v>
      </c>
      <c r="F43" s="342">
        <f t="shared" si="9"/>
        <v>0</v>
      </c>
      <c r="G43" s="309">
        <v>0</v>
      </c>
      <c r="H43" s="309">
        <v>0</v>
      </c>
      <c r="I43" s="309">
        <v>0</v>
      </c>
      <c r="J43" s="309">
        <v>0</v>
      </c>
      <c r="K43" s="309">
        <v>0</v>
      </c>
      <c r="L43" s="309">
        <v>0</v>
      </c>
      <c r="M43" s="309">
        <v>0</v>
      </c>
      <c r="N43" s="309">
        <v>0</v>
      </c>
      <c r="O43" s="309">
        <v>0</v>
      </c>
      <c r="P43" s="309">
        <v>0</v>
      </c>
      <c r="Q43" s="309">
        <v>0</v>
      </c>
      <c r="R43" s="309">
        <v>0</v>
      </c>
      <c r="S43" s="309">
        <v>0</v>
      </c>
      <c r="T43" s="309">
        <v>0</v>
      </c>
      <c r="U43" s="309">
        <v>0</v>
      </c>
      <c r="V43" s="309">
        <f t="shared" si="10"/>
        <v>0</v>
      </c>
      <c r="W43" s="309">
        <v>0</v>
      </c>
      <c r="X43" s="309">
        <v>0</v>
      </c>
      <c r="Y43" s="309">
        <v>0</v>
      </c>
      <c r="Z43" s="312">
        <v>0</v>
      </c>
      <c r="AA43" s="309">
        <v>0</v>
      </c>
      <c r="AB43" s="341">
        <f t="shared" si="7"/>
        <v>0</v>
      </c>
      <c r="AC43" s="343">
        <f t="shared" si="8"/>
        <v>0</v>
      </c>
    </row>
    <row r="44" spans="1:29" x14ac:dyDescent="0.25">
      <c r="A44" s="268" t="s">
        <v>148</v>
      </c>
      <c r="B44" s="254" t="s">
        <v>147</v>
      </c>
      <c r="C44" s="309">
        <v>0</v>
      </c>
      <c r="D44" s="309">
        <v>0</v>
      </c>
      <c r="E44" s="309">
        <f t="shared" si="15"/>
        <v>0</v>
      </c>
      <c r="F44" s="342">
        <f t="shared" si="9"/>
        <v>0</v>
      </c>
      <c r="G44" s="310">
        <v>0</v>
      </c>
      <c r="H44" s="310">
        <v>0</v>
      </c>
      <c r="I44" s="310">
        <v>0</v>
      </c>
      <c r="J44" s="310">
        <v>0</v>
      </c>
      <c r="K44" s="310">
        <v>0</v>
      </c>
      <c r="L44" s="310">
        <v>0</v>
      </c>
      <c r="M44" s="310">
        <v>0</v>
      </c>
      <c r="N44" s="310">
        <v>0</v>
      </c>
      <c r="O44" s="310">
        <v>0</v>
      </c>
      <c r="P44" s="310">
        <v>0</v>
      </c>
      <c r="Q44" s="310">
        <v>0</v>
      </c>
      <c r="R44" s="310">
        <v>0</v>
      </c>
      <c r="S44" s="310">
        <v>0</v>
      </c>
      <c r="T44" s="310">
        <v>0</v>
      </c>
      <c r="U44" s="310">
        <v>0</v>
      </c>
      <c r="V44" s="310">
        <f t="shared" si="10"/>
        <v>0</v>
      </c>
      <c r="W44" s="310">
        <v>0</v>
      </c>
      <c r="X44" s="310">
        <v>0</v>
      </c>
      <c r="Y44" s="310">
        <v>0</v>
      </c>
      <c r="Z44" s="310">
        <v>0</v>
      </c>
      <c r="AA44" s="310">
        <v>0</v>
      </c>
      <c r="AB44" s="341">
        <f t="shared" si="7"/>
        <v>0</v>
      </c>
      <c r="AC44" s="343">
        <f t="shared" si="8"/>
        <v>0</v>
      </c>
    </row>
    <row r="45" spans="1:29" x14ac:dyDescent="0.25">
      <c r="A45" s="268" t="s">
        <v>146</v>
      </c>
      <c r="B45" s="254" t="s">
        <v>145</v>
      </c>
      <c r="C45" s="309">
        <v>0</v>
      </c>
      <c r="D45" s="309">
        <v>0</v>
      </c>
      <c r="E45" s="309">
        <f t="shared" si="15"/>
        <v>0</v>
      </c>
      <c r="F45" s="342">
        <f t="shared" si="9"/>
        <v>0</v>
      </c>
      <c r="G45" s="310">
        <v>0</v>
      </c>
      <c r="H45" s="310">
        <v>0</v>
      </c>
      <c r="I45" s="310">
        <v>0</v>
      </c>
      <c r="J45" s="310">
        <v>0</v>
      </c>
      <c r="K45" s="310">
        <v>0</v>
      </c>
      <c r="L45" s="310">
        <v>0</v>
      </c>
      <c r="M45" s="310">
        <v>0</v>
      </c>
      <c r="N45" s="310">
        <v>0</v>
      </c>
      <c r="O45" s="310">
        <v>0</v>
      </c>
      <c r="P45" s="310">
        <v>0</v>
      </c>
      <c r="Q45" s="310">
        <v>0</v>
      </c>
      <c r="R45" s="310">
        <v>0</v>
      </c>
      <c r="S45" s="310">
        <v>0</v>
      </c>
      <c r="T45" s="310">
        <v>0</v>
      </c>
      <c r="U45" s="310">
        <v>0</v>
      </c>
      <c r="V45" s="310">
        <f t="shared" si="10"/>
        <v>0</v>
      </c>
      <c r="W45" s="310">
        <v>0</v>
      </c>
      <c r="X45" s="310">
        <v>0</v>
      </c>
      <c r="Y45" s="310">
        <v>0</v>
      </c>
      <c r="Z45" s="311">
        <v>0</v>
      </c>
      <c r="AA45" s="310">
        <v>0</v>
      </c>
      <c r="AB45" s="341">
        <f t="shared" si="7"/>
        <v>0</v>
      </c>
      <c r="AC45" s="343">
        <f t="shared" si="8"/>
        <v>0</v>
      </c>
    </row>
    <row r="46" spans="1:29" x14ac:dyDescent="0.25">
      <c r="A46" s="268" t="s">
        <v>144</v>
      </c>
      <c r="B46" s="254" t="s">
        <v>143</v>
      </c>
      <c r="C46" s="309">
        <v>0</v>
      </c>
      <c r="D46" s="309">
        <v>0</v>
      </c>
      <c r="E46" s="309">
        <f t="shared" si="15"/>
        <v>0</v>
      </c>
      <c r="F46" s="342">
        <f t="shared" si="9"/>
        <v>0</v>
      </c>
      <c r="G46" s="310">
        <v>0</v>
      </c>
      <c r="H46" s="310">
        <v>0</v>
      </c>
      <c r="I46" s="310">
        <v>0</v>
      </c>
      <c r="J46" s="310">
        <v>0</v>
      </c>
      <c r="K46" s="310">
        <v>0</v>
      </c>
      <c r="L46" s="310">
        <v>0</v>
      </c>
      <c r="M46" s="310">
        <v>0</v>
      </c>
      <c r="N46" s="310">
        <v>0</v>
      </c>
      <c r="O46" s="310">
        <v>0</v>
      </c>
      <c r="P46" s="310">
        <v>0</v>
      </c>
      <c r="Q46" s="310">
        <v>0</v>
      </c>
      <c r="R46" s="310">
        <v>0</v>
      </c>
      <c r="S46" s="310">
        <v>0</v>
      </c>
      <c r="T46" s="310">
        <v>0</v>
      </c>
      <c r="U46" s="310">
        <v>0</v>
      </c>
      <c r="V46" s="310">
        <f t="shared" si="10"/>
        <v>0</v>
      </c>
      <c r="W46" s="310">
        <v>0</v>
      </c>
      <c r="X46" s="310">
        <v>0</v>
      </c>
      <c r="Y46" s="310">
        <v>0</v>
      </c>
      <c r="Z46" s="310">
        <v>0</v>
      </c>
      <c r="AA46" s="310">
        <v>0</v>
      </c>
      <c r="AB46" s="341">
        <f t="shared" si="7"/>
        <v>0</v>
      </c>
      <c r="AC46" s="343">
        <f t="shared" si="8"/>
        <v>0</v>
      </c>
    </row>
    <row r="47" spans="1:29" ht="31.5" x14ac:dyDescent="0.25">
      <c r="A47" s="268" t="s">
        <v>142</v>
      </c>
      <c r="B47" s="254" t="s">
        <v>141</v>
      </c>
      <c r="C47" s="309">
        <v>0</v>
      </c>
      <c r="D47" s="309">
        <v>0</v>
      </c>
      <c r="E47" s="309">
        <f t="shared" si="15"/>
        <v>0</v>
      </c>
      <c r="F47" s="342">
        <f t="shared" si="9"/>
        <v>0</v>
      </c>
      <c r="G47" s="310">
        <v>0</v>
      </c>
      <c r="H47" s="310">
        <v>0</v>
      </c>
      <c r="I47" s="310">
        <v>0</v>
      </c>
      <c r="J47" s="310">
        <v>0</v>
      </c>
      <c r="K47" s="310">
        <v>0</v>
      </c>
      <c r="L47" s="310">
        <v>0</v>
      </c>
      <c r="M47" s="310">
        <v>0</v>
      </c>
      <c r="N47" s="310">
        <v>0</v>
      </c>
      <c r="O47" s="310">
        <v>0</v>
      </c>
      <c r="P47" s="310">
        <v>0</v>
      </c>
      <c r="Q47" s="310">
        <v>0</v>
      </c>
      <c r="R47" s="310">
        <v>0</v>
      </c>
      <c r="S47" s="310">
        <v>0</v>
      </c>
      <c r="T47" s="310">
        <v>0</v>
      </c>
      <c r="U47" s="310">
        <v>0</v>
      </c>
      <c r="V47" s="310">
        <f t="shared" si="10"/>
        <v>0</v>
      </c>
      <c r="W47" s="310">
        <v>0</v>
      </c>
      <c r="X47" s="310">
        <v>0</v>
      </c>
      <c r="Y47" s="310">
        <v>0</v>
      </c>
      <c r="Z47" s="310">
        <v>0</v>
      </c>
      <c r="AA47" s="310">
        <v>0</v>
      </c>
      <c r="AB47" s="341">
        <f t="shared" si="7"/>
        <v>0</v>
      </c>
      <c r="AC47" s="343">
        <f t="shared" si="8"/>
        <v>0</v>
      </c>
    </row>
    <row r="48" spans="1:29" ht="31.5" x14ac:dyDescent="0.25">
      <c r="A48" s="268" t="s">
        <v>140</v>
      </c>
      <c r="B48" s="254" t="s">
        <v>139</v>
      </c>
      <c r="C48" s="309">
        <v>0</v>
      </c>
      <c r="D48" s="309">
        <v>0</v>
      </c>
      <c r="E48" s="309">
        <f t="shared" si="15"/>
        <v>0</v>
      </c>
      <c r="F48" s="342">
        <f t="shared" si="9"/>
        <v>0</v>
      </c>
      <c r="G48" s="310">
        <v>0</v>
      </c>
      <c r="H48" s="310">
        <v>0</v>
      </c>
      <c r="I48" s="310">
        <v>0</v>
      </c>
      <c r="J48" s="310">
        <v>0</v>
      </c>
      <c r="K48" s="310">
        <v>0</v>
      </c>
      <c r="L48" s="310">
        <v>0</v>
      </c>
      <c r="M48" s="310">
        <v>0</v>
      </c>
      <c r="N48" s="310">
        <v>0</v>
      </c>
      <c r="O48" s="310">
        <v>0</v>
      </c>
      <c r="P48" s="310">
        <v>0</v>
      </c>
      <c r="Q48" s="310">
        <v>0</v>
      </c>
      <c r="R48" s="310">
        <v>0</v>
      </c>
      <c r="S48" s="310">
        <v>0</v>
      </c>
      <c r="T48" s="310">
        <v>0</v>
      </c>
      <c r="U48" s="310">
        <v>0</v>
      </c>
      <c r="V48" s="310">
        <f t="shared" si="10"/>
        <v>0</v>
      </c>
      <c r="W48" s="310">
        <v>0</v>
      </c>
      <c r="X48" s="310">
        <v>0</v>
      </c>
      <c r="Y48" s="310">
        <v>0</v>
      </c>
      <c r="Z48" s="310">
        <v>0</v>
      </c>
      <c r="AA48" s="310">
        <v>0</v>
      </c>
      <c r="AB48" s="341">
        <f t="shared" si="7"/>
        <v>0</v>
      </c>
      <c r="AC48" s="343">
        <f t="shared" si="8"/>
        <v>0</v>
      </c>
    </row>
    <row r="49" spans="1:29" x14ac:dyDescent="0.25">
      <c r="A49" s="268" t="s">
        <v>138</v>
      </c>
      <c r="B49" s="254" t="s">
        <v>137</v>
      </c>
      <c r="C49" s="309">
        <v>0</v>
      </c>
      <c r="D49" s="309">
        <v>0</v>
      </c>
      <c r="E49" s="309">
        <f t="shared" si="15"/>
        <v>0</v>
      </c>
      <c r="F49" s="342">
        <f t="shared" si="9"/>
        <v>0</v>
      </c>
      <c r="G49" s="310">
        <v>0</v>
      </c>
      <c r="H49" s="310">
        <v>0</v>
      </c>
      <c r="I49" s="310">
        <v>0</v>
      </c>
      <c r="J49" s="310">
        <v>0</v>
      </c>
      <c r="K49" s="310">
        <v>0</v>
      </c>
      <c r="L49" s="310">
        <v>0</v>
      </c>
      <c r="M49" s="310">
        <v>0</v>
      </c>
      <c r="N49" s="310">
        <v>0</v>
      </c>
      <c r="O49" s="310">
        <v>0</v>
      </c>
      <c r="P49" s="310">
        <v>0</v>
      </c>
      <c r="Q49" s="310">
        <v>0</v>
      </c>
      <c r="R49" s="310">
        <v>0</v>
      </c>
      <c r="S49" s="310">
        <v>0</v>
      </c>
      <c r="T49" s="310">
        <v>0</v>
      </c>
      <c r="U49" s="310">
        <v>0</v>
      </c>
      <c r="V49" s="310">
        <f t="shared" si="10"/>
        <v>0</v>
      </c>
      <c r="W49" s="310">
        <v>0</v>
      </c>
      <c r="X49" s="310">
        <v>0</v>
      </c>
      <c r="Y49" s="310">
        <v>0</v>
      </c>
      <c r="Z49" s="310">
        <v>0</v>
      </c>
      <c r="AA49" s="310">
        <v>0</v>
      </c>
      <c r="AB49" s="341">
        <f t="shared" si="7"/>
        <v>0</v>
      </c>
      <c r="AC49" s="343">
        <f t="shared" si="8"/>
        <v>0</v>
      </c>
    </row>
    <row r="50" spans="1:29" ht="18.75" x14ac:dyDescent="0.25">
      <c r="A50" s="268" t="s">
        <v>136</v>
      </c>
      <c r="B50" s="267" t="s">
        <v>550</v>
      </c>
      <c r="C50" s="313">
        <f>C42</f>
        <v>1</v>
      </c>
      <c r="D50" s="313">
        <v>0</v>
      </c>
      <c r="E50" s="309">
        <f t="shared" si="15"/>
        <v>1</v>
      </c>
      <c r="F50" s="342">
        <f t="shared" si="9"/>
        <v>1</v>
      </c>
      <c r="G50" s="310">
        <v>0</v>
      </c>
      <c r="H50" s="310">
        <v>0</v>
      </c>
      <c r="I50" s="310">
        <v>0</v>
      </c>
      <c r="J50" s="310">
        <v>0</v>
      </c>
      <c r="K50" s="310">
        <v>0</v>
      </c>
      <c r="L50" s="310">
        <f>L42</f>
        <v>1</v>
      </c>
      <c r="M50" s="310">
        <v>0</v>
      </c>
      <c r="N50" s="310">
        <v>0</v>
      </c>
      <c r="O50" s="310">
        <v>0</v>
      </c>
      <c r="P50" s="310">
        <v>0</v>
      </c>
      <c r="Q50" s="310">
        <v>0</v>
      </c>
      <c r="R50" s="310">
        <v>0</v>
      </c>
      <c r="S50" s="310">
        <v>0</v>
      </c>
      <c r="T50" s="310">
        <v>0</v>
      </c>
      <c r="U50" s="310">
        <v>0</v>
      </c>
      <c r="V50" s="310">
        <f t="shared" si="10"/>
        <v>0</v>
      </c>
      <c r="W50" s="310">
        <v>0</v>
      </c>
      <c r="X50" s="310">
        <v>0</v>
      </c>
      <c r="Y50" s="310">
        <v>0</v>
      </c>
      <c r="Z50" s="310">
        <v>0</v>
      </c>
      <c r="AA50" s="310">
        <v>0</v>
      </c>
      <c r="AB50" s="341">
        <f t="shared" si="7"/>
        <v>1</v>
      </c>
      <c r="AC50" s="343">
        <f t="shared" si="8"/>
        <v>0</v>
      </c>
    </row>
    <row r="51" spans="1:29" ht="35.25" customHeight="1" x14ac:dyDescent="0.25">
      <c r="A51" s="271" t="s">
        <v>57</v>
      </c>
      <c r="B51" s="270" t="s">
        <v>135</v>
      </c>
      <c r="C51" s="309">
        <v>0</v>
      </c>
      <c r="D51" s="309">
        <v>0</v>
      </c>
      <c r="E51" s="309">
        <f t="shared" si="15"/>
        <v>0</v>
      </c>
      <c r="F51" s="342">
        <f t="shared" si="9"/>
        <v>0</v>
      </c>
      <c r="G51" s="309">
        <v>0</v>
      </c>
      <c r="H51" s="309">
        <v>0</v>
      </c>
      <c r="I51" s="309">
        <v>0</v>
      </c>
      <c r="J51" s="309">
        <v>0</v>
      </c>
      <c r="K51" s="309">
        <v>0</v>
      </c>
      <c r="L51" s="309">
        <v>0</v>
      </c>
      <c r="M51" s="309">
        <v>0</v>
      </c>
      <c r="N51" s="309">
        <v>0</v>
      </c>
      <c r="O51" s="309">
        <v>0</v>
      </c>
      <c r="P51" s="309">
        <v>0</v>
      </c>
      <c r="Q51" s="309">
        <v>0</v>
      </c>
      <c r="R51" s="309">
        <v>0</v>
      </c>
      <c r="S51" s="309">
        <v>0</v>
      </c>
      <c r="T51" s="309">
        <v>0</v>
      </c>
      <c r="U51" s="309">
        <v>0</v>
      </c>
      <c r="V51" s="309">
        <f t="shared" si="10"/>
        <v>0</v>
      </c>
      <c r="W51" s="309">
        <v>0</v>
      </c>
      <c r="X51" s="309">
        <v>0</v>
      </c>
      <c r="Y51" s="309">
        <v>0</v>
      </c>
      <c r="Z51" s="312">
        <v>0</v>
      </c>
      <c r="AA51" s="309">
        <v>0</v>
      </c>
      <c r="AB51" s="341">
        <f t="shared" si="7"/>
        <v>0</v>
      </c>
      <c r="AC51" s="343">
        <f t="shared" si="8"/>
        <v>0</v>
      </c>
    </row>
    <row r="52" spans="1:29" x14ac:dyDescent="0.25">
      <c r="A52" s="268" t="s">
        <v>134</v>
      </c>
      <c r="B52" s="254" t="s">
        <v>133</v>
      </c>
      <c r="C52" s="309">
        <f>C30</f>
        <v>0.61656838000000003</v>
      </c>
      <c r="D52" s="309">
        <v>0</v>
      </c>
      <c r="E52" s="309">
        <f t="shared" si="15"/>
        <v>0.61656838000000003</v>
      </c>
      <c r="F52" s="342">
        <f t="shared" si="9"/>
        <v>0.61656838000000003</v>
      </c>
      <c r="G52" s="310">
        <v>0</v>
      </c>
      <c r="H52" s="310">
        <v>0</v>
      </c>
      <c r="I52" s="310">
        <v>0</v>
      </c>
      <c r="J52" s="310">
        <v>0</v>
      </c>
      <c r="K52" s="310">
        <v>0</v>
      </c>
      <c r="L52" s="310">
        <f>L30</f>
        <v>0.61656838000000003</v>
      </c>
      <c r="M52" s="310">
        <v>0</v>
      </c>
      <c r="N52" s="310">
        <v>0</v>
      </c>
      <c r="O52" s="310">
        <v>0</v>
      </c>
      <c r="P52" s="310">
        <v>0</v>
      </c>
      <c r="Q52" s="310">
        <v>0</v>
      </c>
      <c r="R52" s="310">
        <v>0</v>
      </c>
      <c r="S52" s="310">
        <v>0</v>
      </c>
      <c r="T52" s="310">
        <v>0</v>
      </c>
      <c r="U52" s="310">
        <v>0</v>
      </c>
      <c r="V52" s="310">
        <f t="shared" si="10"/>
        <v>0</v>
      </c>
      <c r="W52" s="310">
        <v>0</v>
      </c>
      <c r="X52" s="310">
        <v>0</v>
      </c>
      <c r="Y52" s="310">
        <v>0</v>
      </c>
      <c r="Z52" s="310">
        <v>0</v>
      </c>
      <c r="AA52" s="310">
        <v>0</v>
      </c>
      <c r="AB52" s="341">
        <f t="shared" si="7"/>
        <v>0.61656838000000003</v>
      </c>
      <c r="AC52" s="343">
        <f t="shared" si="8"/>
        <v>0</v>
      </c>
    </row>
    <row r="53" spans="1:29" x14ac:dyDescent="0.25">
      <c r="A53" s="268" t="s">
        <v>132</v>
      </c>
      <c r="B53" s="254" t="s">
        <v>126</v>
      </c>
      <c r="C53" s="309">
        <v>0</v>
      </c>
      <c r="D53" s="309">
        <v>0</v>
      </c>
      <c r="E53" s="309">
        <f t="shared" si="15"/>
        <v>0</v>
      </c>
      <c r="F53" s="342">
        <f t="shared" si="9"/>
        <v>0</v>
      </c>
      <c r="G53" s="310">
        <v>0</v>
      </c>
      <c r="H53" s="310">
        <v>0</v>
      </c>
      <c r="I53" s="310">
        <v>0</v>
      </c>
      <c r="J53" s="310">
        <v>0</v>
      </c>
      <c r="K53" s="310">
        <v>0</v>
      </c>
      <c r="L53" s="310">
        <v>0</v>
      </c>
      <c r="M53" s="310">
        <v>0</v>
      </c>
      <c r="N53" s="310">
        <v>0</v>
      </c>
      <c r="O53" s="310">
        <v>0</v>
      </c>
      <c r="P53" s="310">
        <v>0</v>
      </c>
      <c r="Q53" s="310">
        <v>0</v>
      </c>
      <c r="R53" s="310">
        <v>0</v>
      </c>
      <c r="S53" s="310">
        <v>0</v>
      </c>
      <c r="T53" s="310">
        <v>0</v>
      </c>
      <c r="U53" s="310">
        <v>0</v>
      </c>
      <c r="V53" s="310">
        <f t="shared" si="10"/>
        <v>0</v>
      </c>
      <c r="W53" s="310">
        <v>0</v>
      </c>
      <c r="X53" s="310">
        <v>0</v>
      </c>
      <c r="Y53" s="310">
        <v>0</v>
      </c>
      <c r="Z53" s="311">
        <v>0</v>
      </c>
      <c r="AA53" s="310">
        <v>0</v>
      </c>
      <c r="AB53" s="341">
        <f t="shared" si="7"/>
        <v>0</v>
      </c>
      <c r="AC53" s="343">
        <f t="shared" si="8"/>
        <v>0</v>
      </c>
    </row>
    <row r="54" spans="1:29" x14ac:dyDescent="0.25">
      <c r="A54" s="268" t="s">
        <v>131</v>
      </c>
      <c r="B54" s="267" t="s">
        <v>125</v>
      </c>
      <c r="C54" s="313">
        <v>0</v>
      </c>
      <c r="D54" s="313">
        <v>0</v>
      </c>
      <c r="E54" s="309">
        <f t="shared" si="15"/>
        <v>0</v>
      </c>
      <c r="F54" s="342">
        <f t="shared" si="9"/>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f t="shared" si="10"/>
        <v>0</v>
      </c>
      <c r="W54" s="310">
        <v>0</v>
      </c>
      <c r="X54" s="310">
        <v>0</v>
      </c>
      <c r="Y54" s="310">
        <v>0</v>
      </c>
      <c r="Z54" s="310">
        <v>0</v>
      </c>
      <c r="AA54" s="310">
        <v>0</v>
      </c>
      <c r="AB54" s="341">
        <f t="shared" si="7"/>
        <v>0</v>
      </c>
      <c r="AC54" s="343">
        <f t="shared" si="8"/>
        <v>0</v>
      </c>
    </row>
    <row r="55" spans="1:29" x14ac:dyDescent="0.25">
      <c r="A55" s="268" t="s">
        <v>130</v>
      </c>
      <c r="B55" s="267" t="s">
        <v>124</v>
      </c>
      <c r="C55" s="313">
        <v>0</v>
      </c>
      <c r="D55" s="313">
        <v>0</v>
      </c>
      <c r="E55" s="309">
        <f t="shared" si="15"/>
        <v>0</v>
      </c>
      <c r="F55" s="342">
        <f t="shared" si="9"/>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f t="shared" si="10"/>
        <v>0</v>
      </c>
      <c r="W55" s="310">
        <v>0</v>
      </c>
      <c r="X55" s="310">
        <v>0</v>
      </c>
      <c r="Y55" s="310">
        <v>0</v>
      </c>
      <c r="Z55" s="310">
        <v>0</v>
      </c>
      <c r="AA55" s="310">
        <v>0</v>
      </c>
      <c r="AB55" s="341">
        <f t="shared" si="7"/>
        <v>0</v>
      </c>
      <c r="AC55" s="343">
        <f t="shared" si="8"/>
        <v>0</v>
      </c>
    </row>
    <row r="56" spans="1:29" x14ac:dyDescent="0.25">
      <c r="A56" s="268" t="s">
        <v>129</v>
      </c>
      <c r="B56" s="267" t="s">
        <v>123</v>
      </c>
      <c r="C56" s="313">
        <v>0</v>
      </c>
      <c r="D56" s="313">
        <v>0</v>
      </c>
      <c r="E56" s="309">
        <f t="shared" si="15"/>
        <v>0</v>
      </c>
      <c r="F56" s="342">
        <f t="shared" si="9"/>
        <v>0</v>
      </c>
      <c r="G56" s="310">
        <v>0</v>
      </c>
      <c r="H56" s="310">
        <v>0</v>
      </c>
      <c r="I56" s="310">
        <v>0</v>
      </c>
      <c r="J56" s="310">
        <v>0</v>
      </c>
      <c r="K56" s="310">
        <v>0</v>
      </c>
      <c r="L56" s="310">
        <v>0</v>
      </c>
      <c r="M56" s="310">
        <v>0</v>
      </c>
      <c r="N56" s="310">
        <v>0</v>
      </c>
      <c r="O56" s="310">
        <v>0</v>
      </c>
      <c r="P56" s="310">
        <v>0</v>
      </c>
      <c r="Q56" s="310">
        <v>0</v>
      </c>
      <c r="R56" s="310">
        <v>0</v>
      </c>
      <c r="S56" s="310">
        <v>0</v>
      </c>
      <c r="T56" s="310">
        <v>0</v>
      </c>
      <c r="U56" s="310">
        <v>0</v>
      </c>
      <c r="V56" s="310">
        <f t="shared" si="10"/>
        <v>0</v>
      </c>
      <c r="W56" s="310">
        <v>0</v>
      </c>
      <c r="X56" s="310">
        <v>0</v>
      </c>
      <c r="Y56" s="310">
        <v>0</v>
      </c>
      <c r="Z56" s="310">
        <v>0</v>
      </c>
      <c r="AA56" s="310">
        <v>0</v>
      </c>
      <c r="AB56" s="341">
        <f t="shared" si="7"/>
        <v>0</v>
      </c>
      <c r="AC56" s="343">
        <f t="shared" si="8"/>
        <v>0</v>
      </c>
    </row>
    <row r="57" spans="1:29" ht="18.75" x14ac:dyDescent="0.25">
      <c r="A57" s="268" t="s">
        <v>128</v>
      </c>
      <c r="B57" s="267" t="s">
        <v>550</v>
      </c>
      <c r="C57" s="313">
        <f>C50</f>
        <v>1</v>
      </c>
      <c r="D57" s="313">
        <v>0</v>
      </c>
      <c r="E57" s="309">
        <f t="shared" si="15"/>
        <v>1</v>
      </c>
      <c r="F57" s="342">
        <f t="shared" si="9"/>
        <v>1</v>
      </c>
      <c r="G57" s="310">
        <v>0</v>
      </c>
      <c r="H57" s="310">
        <v>0</v>
      </c>
      <c r="I57" s="310">
        <v>0</v>
      </c>
      <c r="J57" s="310">
        <v>0</v>
      </c>
      <c r="K57" s="310">
        <v>0</v>
      </c>
      <c r="L57" s="310">
        <f>L50</f>
        <v>1</v>
      </c>
      <c r="M57" s="310">
        <v>0</v>
      </c>
      <c r="N57" s="310">
        <v>0</v>
      </c>
      <c r="O57" s="310">
        <v>0</v>
      </c>
      <c r="P57" s="310">
        <v>0</v>
      </c>
      <c r="Q57" s="310">
        <v>0</v>
      </c>
      <c r="R57" s="310">
        <v>0</v>
      </c>
      <c r="S57" s="310">
        <v>0</v>
      </c>
      <c r="T57" s="310">
        <v>0</v>
      </c>
      <c r="U57" s="310">
        <v>0</v>
      </c>
      <c r="V57" s="310">
        <f t="shared" si="10"/>
        <v>0</v>
      </c>
      <c r="W57" s="310">
        <v>0</v>
      </c>
      <c r="X57" s="310">
        <v>0</v>
      </c>
      <c r="Y57" s="310">
        <v>0</v>
      </c>
      <c r="Z57" s="310">
        <v>0</v>
      </c>
      <c r="AA57" s="310">
        <v>0</v>
      </c>
      <c r="AB57" s="341">
        <f t="shared" si="7"/>
        <v>1</v>
      </c>
      <c r="AC57" s="343">
        <f t="shared" si="8"/>
        <v>0</v>
      </c>
    </row>
    <row r="58" spans="1:29" ht="36.75" customHeight="1" x14ac:dyDescent="0.25">
      <c r="A58" s="271" t="s">
        <v>56</v>
      </c>
      <c r="B58" s="277" t="s">
        <v>225</v>
      </c>
      <c r="C58" s="313">
        <v>0</v>
      </c>
      <c r="D58" s="313">
        <v>0</v>
      </c>
      <c r="E58" s="309">
        <f t="shared" si="15"/>
        <v>0</v>
      </c>
      <c r="F58" s="342">
        <f t="shared" si="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12">
        <v>0</v>
      </c>
      <c r="AA58" s="309">
        <v>0</v>
      </c>
      <c r="AB58" s="341">
        <f t="shared" si="7"/>
        <v>0</v>
      </c>
      <c r="AC58" s="343">
        <f t="shared" si="8"/>
        <v>0</v>
      </c>
    </row>
    <row r="59" spans="1:29" x14ac:dyDescent="0.25">
      <c r="A59" s="271" t="s">
        <v>54</v>
      </c>
      <c r="B59" s="270" t="s">
        <v>127</v>
      </c>
      <c r="C59" s="309">
        <v>0</v>
      </c>
      <c r="D59" s="309">
        <v>0</v>
      </c>
      <c r="E59" s="309">
        <f t="shared" si="15"/>
        <v>0</v>
      </c>
      <c r="F59" s="342">
        <f t="shared" si="9"/>
        <v>0</v>
      </c>
      <c r="G59" s="309">
        <v>0</v>
      </c>
      <c r="H59" s="309">
        <v>0</v>
      </c>
      <c r="I59" s="309">
        <v>0</v>
      </c>
      <c r="J59" s="309">
        <v>0</v>
      </c>
      <c r="K59" s="309">
        <v>0</v>
      </c>
      <c r="L59" s="309">
        <v>0</v>
      </c>
      <c r="M59" s="309">
        <v>0</v>
      </c>
      <c r="N59" s="309">
        <v>0</v>
      </c>
      <c r="O59" s="309">
        <v>0</v>
      </c>
      <c r="P59" s="309">
        <v>0</v>
      </c>
      <c r="Q59" s="309">
        <v>0</v>
      </c>
      <c r="R59" s="309">
        <v>0</v>
      </c>
      <c r="S59" s="309">
        <v>0</v>
      </c>
      <c r="T59" s="309">
        <v>0</v>
      </c>
      <c r="U59" s="309">
        <v>0</v>
      </c>
      <c r="V59" s="309">
        <v>0</v>
      </c>
      <c r="W59" s="309">
        <v>0</v>
      </c>
      <c r="X59" s="309">
        <v>0</v>
      </c>
      <c r="Y59" s="309">
        <v>0</v>
      </c>
      <c r="Z59" s="312">
        <v>0</v>
      </c>
      <c r="AA59" s="309">
        <v>0</v>
      </c>
      <c r="AB59" s="341">
        <f t="shared" si="7"/>
        <v>0</v>
      </c>
      <c r="AC59" s="343">
        <f t="shared" si="8"/>
        <v>0</v>
      </c>
    </row>
    <row r="60" spans="1:29" x14ac:dyDescent="0.25">
      <c r="A60" s="268" t="s">
        <v>219</v>
      </c>
      <c r="B60" s="269" t="s">
        <v>147</v>
      </c>
      <c r="C60" s="314">
        <v>0</v>
      </c>
      <c r="D60" s="314">
        <v>0</v>
      </c>
      <c r="E60" s="309">
        <f t="shared" si="15"/>
        <v>0</v>
      </c>
      <c r="F60" s="342">
        <f t="shared" si="9"/>
        <v>0</v>
      </c>
      <c r="G60" s="310">
        <v>0</v>
      </c>
      <c r="H60" s="310">
        <v>0</v>
      </c>
      <c r="I60" s="310">
        <v>0</v>
      </c>
      <c r="J60" s="310">
        <v>0</v>
      </c>
      <c r="K60" s="310">
        <v>0</v>
      </c>
      <c r="L60" s="310">
        <v>0</v>
      </c>
      <c r="M60" s="310">
        <v>0</v>
      </c>
      <c r="N60" s="310">
        <v>0</v>
      </c>
      <c r="O60" s="310">
        <v>0</v>
      </c>
      <c r="P60" s="310">
        <v>0</v>
      </c>
      <c r="Q60" s="310">
        <v>0</v>
      </c>
      <c r="R60" s="310">
        <v>0</v>
      </c>
      <c r="S60" s="310">
        <v>0</v>
      </c>
      <c r="T60" s="310">
        <v>0</v>
      </c>
      <c r="U60" s="310">
        <v>0</v>
      </c>
      <c r="V60" s="310">
        <v>0</v>
      </c>
      <c r="W60" s="310">
        <v>0</v>
      </c>
      <c r="X60" s="310">
        <v>0</v>
      </c>
      <c r="Y60" s="310">
        <v>0</v>
      </c>
      <c r="Z60" s="310">
        <v>0</v>
      </c>
      <c r="AA60" s="310">
        <v>0</v>
      </c>
      <c r="AB60" s="341">
        <f t="shared" si="7"/>
        <v>0</v>
      </c>
      <c r="AC60" s="343">
        <f t="shared" si="8"/>
        <v>0</v>
      </c>
    </row>
    <row r="61" spans="1:29" x14ac:dyDescent="0.25">
      <c r="A61" s="268" t="s">
        <v>220</v>
      </c>
      <c r="B61" s="269" t="s">
        <v>145</v>
      </c>
      <c r="C61" s="314">
        <v>0</v>
      </c>
      <c r="D61" s="314">
        <v>0</v>
      </c>
      <c r="E61" s="309">
        <f t="shared" si="15"/>
        <v>0</v>
      </c>
      <c r="F61" s="342">
        <f t="shared" si="9"/>
        <v>0</v>
      </c>
      <c r="G61" s="310">
        <v>0</v>
      </c>
      <c r="H61" s="310">
        <v>0</v>
      </c>
      <c r="I61" s="310">
        <v>0</v>
      </c>
      <c r="J61" s="310">
        <v>0</v>
      </c>
      <c r="K61" s="310">
        <v>0</v>
      </c>
      <c r="L61" s="310">
        <v>0</v>
      </c>
      <c r="M61" s="310">
        <v>0</v>
      </c>
      <c r="N61" s="310">
        <v>0</v>
      </c>
      <c r="O61" s="310">
        <v>0</v>
      </c>
      <c r="P61" s="310">
        <v>0</v>
      </c>
      <c r="Q61" s="310">
        <v>0</v>
      </c>
      <c r="R61" s="310">
        <v>0</v>
      </c>
      <c r="S61" s="310">
        <v>0</v>
      </c>
      <c r="T61" s="310">
        <v>0</v>
      </c>
      <c r="U61" s="310">
        <v>0</v>
      </c>
      <c r="V61" s="310">
        <v>0</v>
      </c>
      <c r="W61" s="310">
        <v>0</v>
      </c>
      <c r="X61" s="310">
        <v>0</v>
      </c>
      <c r="Y61" s="310">
        <v>0</v>
      </c>
      <c r="Z61" s="310">
        <v>0</v>
      </c>
      <c r="AA61" s="310">
        <v>0</v>
      </c>
      <c r="AB61" s="341">
        <f t="shared" si="7"/>
        <v>0</v>
      </c>
      <c r="AC61" s="343">
        <f t="shared" si="8"/>
        <v>0</v>
      </c>
    </row>
    <row r="62" spans="1:29" x14ac:dyDescent="0.25">
      <c r="A62" s="268" t="s">
        <v>221</v>
      </c>
      <c r="B62" s="269" t="s">
        <v>143</v>
      </c>
      <c r="C62" s="314">
        <v>0</v>
      </c>
      <c r="D62" s="314">
        <v>0</v>
      </c>
      <c r="E62" s="309">
        <f t="shared" si="15"/>
        <v>0</v>
      </c>
      <c r="F62" s="342">
        <f t="shared" si="9"/>
        <v>0</v>
      </c>
      <c r="G62" s="310">
        <v>0</v>
      </c>
      <c r="H62" s="310">
        <v>0</v>
      </c>
      <c r="I62" s="310">
        <v>0</v>
      </c>
      <c r="J62" s="310">
        <v>0</v>
      </c>
      <c r="K62" s="310">
        <v>0</v>
      </c>
      <c r="L62" s="310">
        <v>0</v>
      </c>
      <c r="M62" s="310">
        <v>0</v>
      </c>
      <c r="N62" s="310">
        <v>0</v>
      </c>
      <c r="O62" s="310">
        <v>0</v>
      </c>
      <c r="P62" s="310">
        <v>0</v>
      </c>
      <c r="Q62" s="310">
        <v>0</v>
      </c>
      <c r="R62" s="310">
        <v>0</v>
      </c>
      <c r="S62" s="310">
        <v>0</v>
      </c>
      <c r="T62" s="310">
        <v>0</v>
      </c>
      <c r="U62" s="310">
        <v>0</v>
      </c>
      <c r="V62" s="310">
        <v>0</v>
      </c>
      <c r="W62" s="310">
        <v>0</v>
      </c>
      <c r="X62" s="310">
        <v>0</v>
      </c>
      <c r="Y62" s="310">
        <v>0</v>
      </c>
      <c r="Z62" s="310">
        <v>0</v>
      </c>
      <c r="AA62" s="310">
        <v>0</v>
      </c>
      <c r="AB62" s="341">
        <f t="shared" si="7"/>
        <v>0</v>
      </c>
      <c r="AC62" s="343">
        <f t="shared" si="8"/>
        <v>0</v>
      </c>
    </row>
    <row r="63" spans="1:29" x14ac:dyDescent="0.25">
      <c r="A63" s="268" t="s">
        <v>222</v>
      </c>
      <c r="B63" s="269" t="s">
        <v>224</v>
      </c>
      <c r="C63" s="314">
        <v>0</v>
      </c>
      <c r="D63" s="314">
        <v>0</v>
      </c>
      <c r="E63" s="309">
        <f t="shared" si="15"/>
        <v>0</v>
      </c>
      <c r="F63" s="342">
        <f t="shared" si="9"/>
        <v>0</v>
      </c>
      <c r="G63" s="310">
        <v>0</v>
      </c>
      <c r="H63" s="310">
        <v>0</v>
      </c>
      <c r="I63" s="310">
        <v>0</v>
      </c>
      <c r="J63" s="310">
        <v>0</v>
      </c>
      <c r="K63" s="310">
        <v>0</v>
      </c>
      <c r="L63" s="310">
        <v>0</v>
      </c>
      <c r="M63" s="310">
        <v>0</v>
      </c>
      <c r="N63" s="310">
        <v>0</v>
      </c>
      <c r="O63" s="310">
        <v>0</v>
      </c>
      <c r="P63" s="310">
        <v>0</v>
      </c>
      <c r="Q63" s="310">
        <v>0</v>
      </c>
      <c r="R63" s="310">
        <v>0</v>
      </c>
      <c r="S63" s="310">
        <v>0</v>
      </c>
      <c r="T63" s="310">
        <v>0</v>
      </c>
      <c r="U63" s="310">
        <v>0</v>
      </c>
      <c r="V63" s="310">
        <v>0</v>
      </c>
      <c r="W63" s="310">
        <v>0</v>
      </c>
      <c r="X63" s="310">
        <v>0</v>
      </c>
      <c r="Y63" s="310">
        <v>0</v>
      </c>
      <c r="Z63" s="310">
        <v>0</v>
      </c>
      <c r="AA63" s="310">
        <v>0</v>
      </c>
      <c r="AB63" s="341">
        <f t="shared" si="7"/>
        <v>0</v>
      </c>
      <c r="AC63" s="343">
        <f t="shared" si="8"/>
        <v>0</v>
      </c>
    </row>
    <row r="64" spans="1:29" ht="18.75" x14ac:dyDescent="0.25">
      <c r="A64" s="268" t="s">
        <v>223</v>
      </c>
      <c r="B64" s="267" t="s">
        <v>122</v>
      </c>
      <c r="C64" s="313">
        <v>0</v>
      </c>
      <c r="D64" s="313">
        <v>0</v>
      </c>
      <c r="E64" s="309">
        <f t="shared" si="15"/>
        <v>0</v>
      </c>
      <c r="F64" s="342">
        <f t="shared" si="9"/>
        <v>0</v>
      </c>
      <c r="G64" s="310">
        <v>0</v>
      </c>
      <c r="H64" s="310">
        <v>0</v>
      </c>
      <c r="I64" s="310">
        <v>0</v>
      </c>
      <c r="J64" s="310">
        <v>0</v>
      </c>
      <c r="K64" s="310">
        <v>0</v>
      </c>
      <c r="L64" s="310">
        <v>0</v>
      </c>
      <c r="M64" s="310">
        <v>0</v>
      </c>
      <c r="N64" s="310">
        <v>0</v>
      </c>
      <c r="O64" s="310">
        <v>0</v>
      </c>
      <c r="P64" s="310">
        <v>0</v>
      </c>
      <c r="Q64" s="310">
        <v>0</v>
      </c>
      <c r="R64" s="310">
        <v>0</v>
      </c>
      <c r="S64" s="310">
        <v>0</v>
      </c>
      <c r="T64" s="310">
        <v>0</v>
      </c>
      <c r="U64" s="310">
        <v>0</v>
      </c>
      <c r="V64" s="310">
        <v>0</v>
      </c>
      <c r="W64" s="310">
        <v>0</v>
      </c>
      <c r="X64" s="310">
        <v>0</v>
      </c>
      <c r="Y64" s="310">
        <v>0</v>
      </c>
      <c r="Z64" s="310">
        <v>0</v>
      </c>
      <c r="AA64" s="310">
        <v>0</v>
      </c>
      <c r="AB64" s="341">
        <f t="shared" si="7"/>
        <v>0</v>
      </c>
      <c r="AC64" s="343">
        <f t="shared" si="8"/>
        <v>0</v>
      </c>
    </row>
    <row r="65" spans="1:28" x14ac:dyDescent="0.25">
      <c r="A65" s="264"/>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56"/>
    </row>
    <row r="66" spans="1:28" ht="54" customHeight="1" x14ac:dyDescent="0.25">
      <c r="A66" s="256"/>
      <c r="B66" s="432"/>
      <c r="C66" s="432"/>
      <c r="D66" s="432"/>
      <c r="E66" s="432"/>
      <c r="F66" s="432"/>
      <c r="G66" s="432"/>
      <c r="H66" s="432"/>
      <c r="I66" s="432"/>
      <c r="J66" s="432"/>
      <c r="K66" s="432"/>
      <c r="L66" s="432"/>
      <c r="M66" s="432"/>
      <c r="N66" s="260"/>
      <c r="O66" s="260"/>
      <c r="P66" s="260"/>
      <c r="Q66" s="260"/>
      <c r="R66" s="260"/>
      <c r="S66" s="260"/>
      <c r="T66" s="260"/>
      <c r="U66" s="260"/>
      <c r="V66" s="260"/>
      <c r="W66" s="260"/>
      <c r="X66" s="260"/>
      <c r="Y66" s="260"/>
      <c r="Z66" s="260"/>
      <c r="AA66" s="260"/>
      <c r="AB66" s="263"/>
    </row>
    <row r="67" spans="1:28" x14ac:dyDescent="0.25">
      <c r="A67" s="256"/>
      <c r="B67" s="256"/>
      <c r="C67" s="256"/>
      <c r="D67" s="256"/>
      <c r="E67" s="256"/>
      <c r="F67" s="256"/>
      <c r="AB67" s="256"/>
    </row>
    <row r="68" spans="1:28" ht="50.25" customHeight="1" x14ac:dyDescent="0.25">
      <c r="A68" s="256"/>
      <c r="B68" s="433"/>
      <c r="C68" s="433"/>
      <c r="D68" s="433"/>
      <c r="E68" s="433"/>
      <c r="F68" s="433"/>
      <c r="G68" s="433"/>
      <c r="H68" s="433"/>
      <c r="I68" s="433"/>
      <c r="J68" s="433"/>
      <c r="K68" s="433"/>
      <c r="L68" s="433"/>
      <c r="M68" s="433"/>
      <c r="N68" s="261"/>
      <c r="O68" s="261"/>
      <c r="P68" s="261"/>
      <c r="Q68" s="261"/>
      <c r="R68" s="261"/>
      <c r="S68" s="261"/>
      <c r="T68" s="261"/>
      <c r="U68" s="261"/>
      <c r="V68" s="261"/>
      <c r="W68" s="261"/>
      <c r="X68" s="261"/>
      <c r="Y68" s="261"/>
      <c r="Z68" s="261"/>
      <c r="AA68" s="261"/>
      <c r="AB68" s="256"/>
    </row>
    <row r="69" spans="1:28" x14ac:dyDescent="0.25">
      <c r="A69" s="256"/>
      <c r="B69" s="256"/>
      <c r="C69" s="256"/>
      <c r="D69" s="256"/>
      <c r="E69" s="256"/>
      <c r="F69" s="256"/>
      <c r="AB69" s="256"/>
    </row>
    <row r="70" spans="1:28" ht="36.75" customHeight="1" x14ac:dyDescent="0.25">
      <c r="A70" s="256"/>
      <c r="B70" s="432"/>
      <c r="C70" s="432"/>
      <c r="D70" s="432"/>
      <c r="E70" s="432"/>
      <c r="F70" s="432"/>
      <c r="G70" s="432"/>
      <c r="H70" s="432"/>
      <c r="I70" s="432"/>
      <c r="J70" s="432"/>
      <c r="K70" s="432"/>
      <c r="L70" s="432"/>
      <c r="M70" s="432"/>
      <c r="N70" s="260"/>
      <c r="O70" s="260"/>
      <c r="P70" s="260"/>
      <c r="Q70" s="260"/>
      <c r="R70" s="260"/>
      <c r="S70" s="260"/>
      <c r="T70" s="260"/>
      <c r="U70" s="260"/>
      <c r="V70" s="260"/>
      <c r="W70" s="260"/>
      <c r="X70" s="260"/>
      <c r="Y70" s="260"/>
      <c r="Z70" s="260"/>
      <c r="AA70" s="260"/>
      <c r="AB70" s="256"/>
    </row>
    <row r="71" spans="1:28" x14ac:dyDescent="0.25">
      <c r="A71" s="256"/>
      <c r="B71" s="262"/>
      <c r="C71" s="262"/>
      <c r="D71" s="262"/>
      <c r="E71" s="262"/>
      <c r="F71" s="262"/>
      <c r="AB71" s="256"/>
    </row>
    <row r="72" spans="1:28" ht="51" customHeight="1" x14ac:dyDescent="0.25">
      <c r="A72" s="256"/>
      <c r="B72" s="432"/>
      <c r="C72" s="432"/>
      <c r="D72" s="432"/>
      <c r="E72" s="432"/>
      <c r="F72" s="432"/>
      <c r="G72" s="432"/>
      <c r="H72" s="432"/>
      <c r="I72" s="432"/>
      <c r="J72" s="432"/>
      <c r="K72" s="432"/>
      <c r="L72" s="432"/>
      <c r="M72" s="432"/>
      <c r="N72" s="260"/>
      <c r="O72" s="260"/>
      <c r="P72" s="260"/>
      <c r="Q72" s="260"/>
      <c r="R72" s="260"/>
      <c r="S72" s="260"/>
      <c r="T72" s="260"/>
      <c r="U72" s="260"/>
      <c r="V72" s="260"/>
      <c r="W72" s="260"/>
      <c r="X72" s="260"/>
      <c r="Y72" s="260"/>
      <c r="Z72" s="260"/>
      <c r="AA72" s="260"/>
      <c r="AB72" s="256"/>
    </row>
    <row r="73" spans="1:28" ht="32.25" customHeight="1" x14ac:dyDescent="0.25">
      <c r="A73" s="256"/>
      <c r="B73" s="433"/>
      <c r="C73" s="433"/>
      <c r="D73" s="433"/>
      <c r="E73" s="433"/>
      <c r="F73" s="433"/>
      <c r="G73" s="433"/>
      <c r="H73" s="433"/>
      <c r="I73" s="433"/>
      <c r="J73" s="433"/>
      <c r="K73" s="433"/>
      <c r="L73" s="433"/>
      <c r="M73" s="433"/>
      <c r="N73" s="261"/>
      <c r="O73" s="261"/>
      <c r="P73" s="261"/>
      <c r="Q73" s="261"/>
      <c r="R73" s="261"/>
      <c r="S73" s="261"/>
      <c r="T73" s="261"/>
      <c r="U73" s="261"/>
      <c r="V73" s="261"/>
      <c r="W73" s="261"/>
      <c r="X73" s="261"/>
      <c r="Y73" s="261"/>
      <c r="Z73" s="261"/>
      <c r="AA73" s="261"/>
      <c r="AB73" s="256"/>
    </row>
    <row r="74" spans="1:28" ht="51.75" customHeight="1" x14ac:dyDescent="0.25">
      <c r="A74" s="256"/>
      <c r="B74" s="432"/>
      <c r="C74" s="432"/>
      <c r="D74" s="432"/>
      <c r="E74" s="432"/>
      <c r="F74" s="432"/>
      <c r="G74" s="432"/>
      <c r="H74" s="432"/>
      <c r="I74" s="432"/>
      <c r="J74" s="432"/>
      <c r="K74" s="432"/>
      <c r="L74" s="432"/>
      <c r="M74" s="432"/>
      <c r="N74" s="260"/>
      <c r="O74" s="260"/>
      <c r="P74" s="260"/>
      <c r="Q74" s="260"/>
      <c r="R74" s="260"/>
      <c r="S74" s="260"/>
      <c r="T74" s="260"/>
      <c r="U74" s="260"/>
      <c r="V74" s="260"/>
      <c r="W74" s="260"/>
      <c r="X74" s="260"/>
      <c r="Y74" s="260"/>
      <c r="Z74" s="260"/>
      <c r="AA74" s="260"/>
      <c r="AB74" s="256"/>
    </row>
    <row r="75" spans="1:28" ht="21.75" customHeight="1" x14ac:dyDescent="0.25">
      <c r="A75" s="256"/>
      <c r="B75" s="430"/>
      <c r="C75" s="430"/>
      <c r="D75" s="430"/>
      <c r="E75" s="430"/>
      <c r="F75" s="430"/>
      <c r="G75" s="430"/>
      <c r="H75" s="430"/>
      <c r="I75" s="430"/>
      <c r="J75" s="430"/>
      <c r="K75" s="430"/>
      <c r="L75" s="430"/>
      <c r="M75" s="430"/>
      <c r="N75" s="259"/>
      <c r="O75" s="259"/>
      <c r="P75" s="259"/>
      <c r="Q75" s="259"/>
      <c r="R75" s="259"/>
      <c r="S75" s="259"/>
      <c r="T75" s="259"/>
      <c r="U75" s="259"/>
      <c r="V75" s="259"/>
      <c r="W75" s="259"/>
      <c r="X75" s="259"/>
      <c r="Y75" s="259"/>
      <c r="Z75" s="259"/>
      <c r="AA75" s="259"/>
      <c r="AB75" s="256"/>
    </row>
    <row r="76" spans="1:28" ht="23.25" customHeight="1" x14ac:dyDescent="0.25">
      <c r="A76" s="256"/>
      <c r="B76" s="258"/>
      <c r="C76" s="258"/>
      <c r="D76" s="258"/>
      <c r="E76" s="258"/>
      <c r="F76" s="258"/>
      <c r="AB76" s="256"/>
    </row>
    <row r="77" spans="1:28" ht="18.75" customHeight="1" x14ac:dyDescent="0.25">
      <c r="A77" s="256"/>
      <c r="B77" s="431"/>
      <c r="C77" s="431"/>
      <c r="D77" s="431"/>
      <c r="E77" s="431"/>
      <c r="F77" s="431"/>
      <c r="G77" s="431"/>
      <c r="H77" s="431"/>
      <c r="I77" s="431"/>
      <c r="J77" s="431"/>
      <c r="K77" s="431"/>
      <c r="L77" s="431"/>
      <c r="M77" s="431"/>
      <c r="N77" s="257"/>
      <c r="O77" s="257"/>
      <c r="P77" s="257"/>
      <c r="Q77" s="257"/>
      <c r="R77" s="257"/>
      <c r="S77" s="257"/>
      <c r="T77" s="257"/>
      <c r="U77" s="257"/>
      <c r="V77" s="257"/>
      <c r="W77" s="257"/>
      <c r="X77" s="257"/>
      <c r="Y77" s="257"/>
      <c r="Z77" s="257"/>
      <c r="AA77" s="257"/>
      <c r="AB77" s="256"/>
    </row>
    <row r="78" spans="1:28" x14ac:dyDescent="0.25">
      <c r="A78" s="256"/>
      <c r="B78" s="256"/>
      <c r="C78" s="256"/>
      <c r="D78" s="256"/>
      <c r="E78" s="256"/>
      <c r="F78" s="256"/>
      <c r="AB78" s="256"/>
    </row>
    <row r="79" spans="1:28" x14ac:dyDescent="0.25">
      <c r="A79" s="256"/>
      <c r="B79" s="256"/>
      <c r="C79" s="256"/>
      <c r="D79" s="256"/>
      <c r="E79" s="256"/>
      <c r="F79" s="256"/>
      <c r="AB79" s="256"/>
    </row>
    <row r="80" spans="1:28" x14ac:dyDescent="0.25">
      <c r="G80" s="255"/>
      <c r="H80" s="255"/>
      <c r="I80" s="255"/>
      <c r="J80" s="255"/>
      <c r="K80" s="255"/>
      <c r="L80" s="255"/>
      <c r="M80" s="255"/>
      <c r="N80" s="255"/>
      <c r="O80" s="255"/>
      <c r="P80" s="255"/>
      <c r="Q80" s="255"/>
      <c r="R80" s="255"/>
      <c r="S80" s="255"/>
      <c r="T80" s="255"/>
      <c r="U80" s="255"/>
      <c r="V80" s="255"/>
      <c r="W80" s="255"/>
      <c r="X80" s="255"/>
      <c r="Y80" s="255"/>
      <c r="Z80" s="255"/>
      <c r="AA80" s="255"/>
    </row>
    <row r="81" spans="7:27" x14ac:dyDescent="0.25">
      <c r="G81" s="255"/>
      <c r="H81" s="255"/>
      <c r="I81" s="255"/>
      <c r="J81" s="255"/>
      <c r="K81" s="255"/>
      <c r="L81" s="255"/>
      <c r="M81" s="255"/>
      <c r="N81" s="255"/>
      <c r="O81" s="255"/>
      <c r="P81" s="255"/>
      <c r="Q81" s="255"/>
      <c r="R81" s="255"/>
      <c r="S81" s="255"/>
      <c r="T81" s="255"/>
      <c r="U81" s="255"/>
      <c r="V81" s="255"/>
      <c r="W81" s="255"/>
      <c r="X81" s="255"/>
      <c r="Y81" s="255"/>
      <c r="Z81" s="255"/>
      <c r="AA81" s="255"/>
    </row>
    <row r="82" spans="7:27" x14ac:dyDescent="0.25">
      <c r="G82" s="255"/>
      <c r="H82" s="255"/>
      <c r="I82" s="255"/>
      <c r="J82" s="255"/>
      <c r="K82" s="255"/>
      <c r="L82" s="255"/>
      <c r="M82" s="255"/>
      <c r="N82" s="255"/>
      <c r="O82" s="255"/>
      <c r="P82" s="255"/>
      <c r="Q82" s="255"/>
      <c r="R82" s="255"/>
      <c r="S82" s="255"/>
      <c r="T82" s="255"/>
      <c r="U82" s="255"/>
      <c r="V82" s="255"/>
      <c r="W82" s="255"/>
      <c r="X82" s="255"/>
      <c r="Y82" s="255"/>
      <c r="Z82" s="255"/>
      <c r="AA82" s="255"/>
    </row>
    <row r="83" spans="7:27" x14ac:dyDescent="0.25">
      <c r="G83" s="255"/>
      <c r="H83" s="255"/>
      <c r="I83" s="255"/>
      <c r="J83" s="255"/>
      <c r="K83" s="255"/>
      <c r="L83" s="255"/>
      <c r="M83" s="255"/>
      <c r="N83" s="255"/>
      <c r="O83" s="255"/>
      <c r="P83" s="255"/>
      <c r="Q83" s="255"/>
      <c r="R83" s="255"/>
      <c r="S83" s="255"/>
      <c r="T83" s="255"/>
      <c r="U83" s="255"/>
      <c r="V83" s="255"/>
      <c r="W83" s="255"/>
      <c r="X83" s="255"/>
      <c r="Y83" s="255"/>
      <c r="Z83" s="255"/>
      <c r="AA83" s="255"/>
    </row>
    <row r="84" spans="7:27" x14ac:dyDescent="0.25">
      <c r="G84" s="255"/>
      <c r="H84" s="255"/>
      <c r="I84" s="255"/>
      <c r="J84" s="255"/>
      <c r="K84" s="255"/>
      <c r="L84" s="255"/>
      <c r="M84" s="255"/>
      <c r="N84" s="255"/>
      <c r="O84" s="255"/>
      <c r="P84" s="255"/>
      <c r="Q84" s="255"/>
      <c r="R84" s="255"/>
      <c r="S84" s="255"/>
      <c r="T84" s="255"/>
      <c r="U84" s="255"/>
      <c r="V84" s="255"/>
      <c r="W84" s="255"/>
      <c r="X84" s="255"/>
      <c r="Y84" s="255"/>
      <c r="Z84" s="255"/>
      <c r="AA84" s="255"/>
    </row>
    <row r="85" spans="7:27" x14ac:dyDescent="0.25">
      <c r="G85" s="255"/>
      <c r="H85" s="255"/>
      <c r="I85" s="255"/>
      <c r="J85" s="255"/>
      <c r="K85" s="255"/>
      <c r="L85" s="255"/>
      <c r="M85" s="255"/>
      <c r="N85" s="255"/>
      <c r="O85" s="255"/>
      <c r="P85" s="255"/>
      <c r="Q85" s="255"/>
      <c r="R85" s="255"/>
      <c r="S85" s="255"/>
      <c r="T85" s="255"/>
      <c r="U85" s="255"/>
      <c r="V85" s="255"/>
      <c r="W85" s="255"/>
      <c r="X85" s="255"/>
      <c r="Y85" s="255"/>
      <c r="Z85" s="255"/>
      <c r="AA85" s="255"/>
    </row>
    <row r="86" spans="7:27" x14ac:dyDescent="0.25">
      <c r="G86" s="255"/>
      <c r="H86" s="255"/>
      <c r="I86" s="255"/>
      <c r="J86" s="255"/>
      <c r="K86" s="255"/>
      <c r="L86" s="255"/>
      <c r="M86" s="255"/>
      <c r="N86" s="255"/>
      <c r="O86" s="255"/>
      <c r="P86" s="255"/>
      <c r="Q86" s="255"/>
      <c r="R86" s="255"/>
      <c r="S86" s="255"/>
      <c r="T86" s="255"/>
      <c r="U86" s="255"/>
      <c r="V86" s="255"/>
      <c r="W86" s="255"/>
      <c r="X86" s="255"/>
      <c r="Y86" s="255"/>
      <c r="Z86" s="255"/>
      <c r="AA86" s="255"/>
    </row>
    <row r="87" spans="7:27" x14ac:dyDescent="0.25">
      <c r="G87" s="255"/>
      <c r="H87" s="255"/>
      <c r="I87" s="255"/>
      <c r="J87" s="255"/>
      <c r="K87" s="255"/>
      <c r="L87" s="255"/>
      <c r="M87" s="255"/>
      <c r="N87" s="255"/>
      <c r="O87" s="255"/>
      <c r="P87" s="255"/>
      <c r="Q87" s="255"/>
      <c r="R87" s="255"/>
      <c r="S87" s="255"/>
      <c r="T87" s="255"/>
      <c r="U87" s="255"/>
      <c r="V87" s="255"/>
      <c r="W87" s="255"/>
      <c r="X87" s="255"/>
      <c r="Y87" s="255"/>
      <c r="Z87" s="255"/>
      <c r="AA87" s="255"/>
    </row>
    <row r="88" spans="7:27" x14ac:dyDescent="0.25">
      <c r="G88" s="255"/>
      <c r="H88" s="255"/>
      <c r="I88" s="255"/>
      <c r="J88" s="255"/>
      <c r="K88" s="255"/>
      <c r="L88" s="255"/>
      <c r="M88" s="255"/>
      <c r="N88" s="255"/>
      <c r="O88" s="255"/>
      <c r="P88" s="255"/>
      <c r="Q88" s="255"/>
      <c r="R88" s="255"/>
      <c r="S88" s="255"/>
      <c r="T88" s="255"/>
      <c r="U88" s="255"/>
      <c r="V88" s="255"/>
      <c r="W88" s="255"/>
      <c r="X88" s="255"/>
      <c r="Y88" s="255"/>
      <c r="Z88" s="255"/>
      <c r="AA88" s="255"/>
    </row>
    <row r="89" spans="7:27" x14ac:dyDescent="0.25">
      <c r="G89" s="255"/>
      <c r="H89" s="255"/>
      <c r="I89" s="255"/>
      <c r="J89" s="255"/>
      <c r="K89" s="255"/>
      <c r="L89" s="255"/>
      <c r="M89" s="255"/>
      <c r="N89" s="255"/>
      <c r="O89" s="255"/>
      <c r="P89" s="255"/>
      <c r="Q89" s="255"/>
      <c r="R89" s="255"/>
      <c r="S89" s="255"/>
      <c r="T89" s="255"/>
      <c r="U89" s="255"/>
      <c r="V89" s="255"/>
      <c r="W89" s="255"/>
      <c r="X89" s="255"/>
      <c r="Y89" s="255"/>
      <c r="Z89" s="255"/>
      <c r="AA89" s="255"/>
    </row>
    <row r="90" spans="7:27" x14ac:dyDescent="0.25">
      <c r="G90" s="255"/>
      <c r="H90" s="255"/>
      <c r="I90" s="255"/>
      <c r="J90" s="255"/>
      <c r="K90" s="255"/>
      <c r="L90" s="255"/>
      <c r="M90" s="255"/>
      <c r="N90" s="255"/>
      <c r="O90" s="255"/>
      <c r="P90" s="255"/>
      <c r="Q90" s="255"/>
      <c r="R90" s="255"/>
      <c r="S90" s="255"/>
      <c r="T90" s="255"/>
      <c r="U90" s="255"/>
      <c r="V90" s="255"/>
      <c r="W90" s="255"/>
      <c r="X90" s="255"/>
      <c r="Y90" s="255"/>
      <c r="Z90" s="255"/>
      <c r="AA90" s="255"/>
    </row>
    <row r="91" spans="7:27" x14ac:dyDescent="0.25">
      <c r="G91" s="255"/>
      <c r="H91" s="255"/>
      <c r="I91" s="255"/>
      <c r="J91" s="255"/>
      <c r="K91" s="255"/>
      <c r="L91" s="255"/>
      <c r="M91" s="255"/>
      <c r="N91" s="255"/>
      <c r="O91" s="255"/>
      <c r="P91" s="255"/>
      <c r="Q91" s="255"/>
      <c r="R91" s="255"/>
      <c r="S91" s="255"/>
      <c r="T91" s="255"/>
      <c r="U91" s="255"/>
      <c r="V91" s="255"/>
      <c r="W91" s="255"/>
      <c r="X91" s="255"/>
      <c r="Y91" s="255"/>
      <c r="Z91" s="255"/>
      <c r="AA91" s="255"/>
    </row>
    <row r="92" spans="7:27" x14ac:dyDescent="0.25">
      <c r="G92" s="255"/>
      <c r="H92" s="255"/>
      <c r="I92" s="255"/>
      <c r="J92" s="255"/>
      <c r="K92" s="255"/>
      <c r="L92" s="255"/>
      <c r="M92" s="255"/>
      <c r="N92" s="255"/>
      <c r="O92" s="255"/>
      <c r="P92" s="255"/>
      <c r="Q92" s="255"/>
      <c r="R92" s="255"/>
      <c r="S92" s="255"/>
      <c r="T92" s="255"/>
      <c r="U92" s="255"/>
      <c r="V92" s="255"/>
      <c r="W92" s="255"/>
      <c r="X92" s="255"/>
      <c r="Y92" s="255"/>
      <c r="Z92" s="255"/>
      <c r="AA92" s="255"/>
    </row>
  </sheetData>
  <mergeCells count="39">
    <mergeCell ref="B75:M75"/>
    <mergeCell ref="B77:M77"/>
    <mergeCell ref="B66:M66"/>
    <mergeCell ref="B68:M68"/>
    <mergeCell ref="B70:M70"/>
    <mergeCell ref="B72:M72"/>
    <mergeCell ref="B73:M73"/>
    <mergeCell ref="B74:M74"/>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A4:AC4"/>
    <mergeCell ref="A6:AC6"/>
    <mergeCell ref="A8:AC8"/>
    <mergeCell ref="A9:AC9"/>
    <mergeCell ref="A11:AC11"/>
    <mergeCell ref="A15:AC15"/>
    <mergeCell ref="A16:AC16"/>
    <mergeCell ref="A18:AC18"/>
    <mergeCell ref="AB20:AC21"/>
    <mergeCell ref="X20:AA20"/>
    <mergeCell ref="X21:Y21"/>
    <mergeCell ref="Z21:AA21"/>
    <mergeCell ref="H20:K20"/>
    <mergeCell ref="H21:I21"/>
    <mergeCell ref="J21:K21"/>
  </mergeCells>
  <conditionalFormatting sqref="X24:AA29 X31:AA64 C24:C64 E24:E64 G24:G64 O24:O29 O31:O64 O30:AA30 L24:M64 F30">
    <cfRule type="cellIs" dxfId="9" priority="15" operator="notEqual">
      <formula>0</formula>
    </cfRule>
  </conditionalFormatting>
  <conditionalFormatting sqref="L31:M64 L24:M29 O24:W29 O31:W64">
    <cfRule type="cellIs" dxfId="8" priority="13" operator="notEqual">
      <formula>0</formula>
    </cfRule>
  </conditionalFormatting>
  <conditionalFormatting sqref="D24:D64">
    <cfRule type="cellIs" dxfId="7" priority="12" operator="notEqual">
      <formula>0</formula>
    </cfRule>
  </conditionalFormatting>
  <conditionalFormatting sqref="N24:N64">
    <cfRule type="cellIs" dxfId="6" priority="7" operator="notEqual">
      <formula>0</formula>
    </cfRule>
  </conditionalFormatting>
  <conditionalFormatting sqref="N24:N29 N31:N64">
    <cfRule type="cellIs" dxfId="5" priority="6" operator="notEqual">
      <formula>0</formula>
    </cfRule>
  </conditionalFormatting>
  <conditionalFormatting sqref="H24:K64">
    <cfRule type="cellIs" dxfId="4" priority="5" operator="notEqual">
      <formula>0</formula>
    </cfRule>
  </conditionalFormatting>
  <conditionalFormatting sqref="H24:K29 H31:K64">
    <cfRule type="cellIs" dxfId="3" priority="4" operator="notEqual">
      <formula>0</formula>
    </cfRule>
  </conditionalFormatting>
  <conditionalFormatting sqref="AB24:AB64">
    <cfRule type="cellIs" dxfId="2" priority="3" operator="notEqual">
      <formula>0</formula>
    </cfRule>
  </conditionalFormatting>
  <conditionalFormatting sqref="AC24:AC64">
    <cfRule type="cellIs" dxfId="1" priority="2"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9.42578125" style="18" customWidth="1"/>
    <col min="15" max="15" width="14.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7109375" style="18" customWidth="1"/>
    <col min="24" max="25" width="10.7109375" style="18" customWidth="1"/>
    <col min="26" max="26" width="7.7109375" style="18" customWidth="1"/>
    <col min="27" max="27" width="10.7109375" style="18" customWidth="1"/>
    <col min="28" max="28" width="17.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66</v>
      </c>
    </row>
    <row r="2" spans="1:48" ht="18.75" x14ac:dyDescent="0.3">
      <c r="AV2" s="14" t="s">
        <v>8</v>
      </c>
    </row>
    <row r="3" spans="1:48" ht="18.75" x14ac:dyDescent="0.3">
      <c r="AV3" s="14" t="s">
        <v>65</v>
      </c>
    </row>
    <row r="4" spans="1:48" ht="18.75" x14ac:dyDescent="0.3">
      <c r="AV4" s="14"/>
    </row>
    <row r="5" spans="1:48" ht="18.75" customHeight="1" x14ac:dyDescent="0.25">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1" t="s">
        <v>7</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382" t="str">
        <f>'1. паспорт местоположение'!A9:C9</f>
        <v>Акционерное общество "Россети Янтарь" ДЗО  ПАО "Россети"</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48" t="s">
        <v>6</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382" t="str">
        <f>'1. паспорт местоположение'!A12:C12</f>
        <v>N_22-1238</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48" t="s">
        <v>5</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x14ac:dyDescent="0.25">
      <c r="A15" s="382"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48" t="s">
        <v>4</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1"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1" customFormat="1" x14ac:dyDescent="0.25">
      <c r="A21" s="434" t="s">
        <v>506</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s="21" customFormat="1" ht="58.5" customHeight="1" x14ac:dyDescent="0.25">
      <c r="A22" s="435" t="s">
        <v>50</v>
      </c>
      <c r="B22" s="438" t="s">
        <v>22</v>
      </c>
      <c r="C22" s="435" t="s">
        <v>49</v>
      </c>
      <c r="D22" s="435" t="s">
        <v>48</v>
      </c>
      <c r="E22" s="441" t="s">
        <v>517</v>
      </c>
      <c r="F22" s="442"/>
      <c r="G22" s="442"/>
      <c r="H22" s="442"/>
      <c r="I22" s="442"/>
      <c r="J22" s="442"/>
      <c r="K22" s="442"/>
      <c r="L22" s="443"/>
      <c r="M22" s="435" t="s">
        <v>47</v>
      </c>
      <c r="N22" s="435" t="s">
        <v>46</v>
      </c>
      <c r="O22" s="435" t="s">
        <v>45</v>
      </c>
      <c r="P22" s="444" t="s">
        <v>254</v>
      </c>
      <c r="Q22" s="444" t="s">
        <v>44</v>
      </c>
      <c r="R22" s="444" t="s">
        <v>43</v>
      </c>
      <c r="S22" s="444" t="s">
        <v>42</v>
      </c>
      <c r="T22" s="444"/>
      <c r="U22" s="445" t="s">
        <v>41</v>
      </c>
      <c r="V22" s="445" t="s">
        <v>40</v>
      </c>
      <c r="W22" s="444" t="s">
        <v>39</v>
      </c>
      <c r="X22" s="444" t="s">
        <v>38</v>
      </c>
      <c r="Y22" s="444" t="s">
        <v>37</v>
      </c>
      <c r="Z22" s="456" t="s">
        <v>36</v>
      </c>
      <c r="AA22" s="444" t="s">
        <v>35</v>
      </c>
      <c r="AB22" s="444" t="s">
        <v>34</v>
      </c>
      <c r="AC22" s="444" t="s">
        <v>33</v>
      </c>
      <c r="AD22" s="444" t="s">
        <v>32</v>
      </c>
      <c r="AE22" s="444" t="s">
        <v>31</v>
      </c>
      <c r="AF22" s="444" t="s">
        <v>30</v>
      </c>
      <c r="AG22" s="444"/>
      <c r="AH22" s="444"/>
      <c r="AI22" s="444"/>
      <c r="AJ22" s="444"/>
      <c r="AK22" s="444"/>
      <c r="AL22" s="444" t="s">
        <v>29</v>
      </c>
      <c r="AM22" s="444"/>
      <c r="AN22" s="444"/>
      <c r="AO22" s="444"/>
      <c r="AP22" s="444" t="s">
        <v>28</v>
      </c>
      <c r="AQ22" s="444"/>
      <c r="AR22" s="444" t="s">
        <v>27</v>
      </c>
      <c r="AS22" s="444" t="s">
        <v>26</v>
      </c>
      <c r="AT22" s="444" t="s">
        <v>25</v>
      </c>
      <c r="AU22" s="444" t="s">
        <v>24</v>
      </c>
      <c r="AV22" s="444" t="s">
        <v>23</v>
      </c>
    </row>
    <row r="23" spans="1:48" s="21" customFormat="1" ht="64.5" customHeight="1" x14ac:dyDescent="0.25">
      <c r="A23" s="436"/>
      <c r="B23" s="439"/>
      <c r="C23" s="436"/>
      <c r="D23" s="436"/>
      <c r="E23" s="448" t="s">
        <v>21</v>
      </c>
      <c r="F23" s="450" t="s">
        <v>126</v>
      </c>
      <c r="G23" s="450" t="s">
        <v>125</v>
      </c>
      <c r="H23" s="450" t="s">
        <v>124</v>
      </c>
      <c r="I23" s="454" t="s">
        <v>428</v>
      </c>
      <c r="J23" s="454" t="s">
        <v>429</v>
      </c>
      <c r="K23" s="454" t="s">
        <v>430</v>
      </c>
      <c r="L23" s="450" t="s">
        <v>74</v>
      </c>
      <c r="M23" s="436"/>
      <c r="N23" s="436"/>
      <c r="O23" s="436"/>
      <c r="P23" s="444"/>
      <c r="Q23" s="444"/>
      <c r="R23" s="444"/>
      <c r="S23" s="452" t="s">
        <v>2</v>
      </c>
      <c r="T23" s="452" t="s">
        <v>9</v>
      </c>
      <c r="U23" s="445"/>
      <c r="V23" s="445"/>
      <c r="W23" s="444"/>
      <c r="X23" s="444"/>
      <c r="Y23" s="444"/>
      <c r="Z23" s="444"/>
      <c r="AA23" s="444"/>
      <c r="AB23" s="444"/>
      <c r="AC23" s="444"/>
      <c r="AD23" s="444"/>
      <c r="AE23" s="444"/>
      <c r="AF23" s="444" t="s">
        <v>20</v>
      </c>
      <c r="AG23" s="444"/>
      <c r="AH23" s="444" t="s">
        <v>19</v>
      </c>
      <c r="AI23" s="444"/>
      <c r="AJ23" s="435" t="s">
        <v>18</v>
      </c>
      <c r="AK23" s="435" t="s">
        <v>17</v>
      </c>
      <c r="AL23" s="435" t="s">
        <v>16</v>
      </c>
      <c r="AM23" s="435" t="s">
        <v>15</v>
      </c>
      <c r="AN23" s="435" t="s">
        <v>14</v>
      </c>
      <c r="AO23" s="435" t="s">
        <v>13</v>
      </c>
      <c r="AP23" s="435" t="s">
        <v>12</v>
      </c>
      <c r="AQ23" s="446" t="s">
        <v>9</v>
      </c>
      <c r="AR23" s="444"/>
      <c r="AS23" s="444"/>
      <c r="AT23" s="444"/>
      <c r="AU23" s="444"/>
      <c r="AV23" s="444"/>
    </row>
    <row r="24" spans="1:48" s="21" customFormat="1" ht="96.75" customHeight="1" x14ac:dyDescent="0.25">
      <c r="A24" s="437"/>
      <c r="B24" s="440"/>
      <c r="C24" s="437"/>
      <c r="D24" s="437"/>
      <c r="E24" s="449"/>
      <c r="F24" s="451"/>
      <c r="G24" s="451"/>
      <c r="H24" s="451"/>
      <c r="I24" s="455"/>
      <c r="J24" s="455"/>
      <c r="K24" s="455"/>
      <c r="L24" s="451"/>
      <c r="M24" s="437"/>
      <c r="N24" s="437"/>
      <c r="O24" s="437"/>
      <c r="P24" s="444"/>
      <c r="Q24" s="444"/>
      <c r="R24" s="444"/>
      <c r="S24" s="453"/>
      <c r="T24" s="453"/>
      <c r="U24" s="445"/>
      <c r="V24" s="445"/>
      <c r="W24" s="444"/>
      <c r="X24" s="444"/>
      <c r="Y24" s="444"/>
      <c r="Z24" s="444"/>
      <c r="AA24" s="444"/>
      <c r="AB24" s="444"/>
      <c r="AC24" s="444"/>
      <c r="AD24" s="444"/>
      <c r="AE24" s="444"/>
      <c r="AF24" s="137" t="s">
        <v>11</v>
      </c>
      <c r="AG24" s="137" t="s">
        <v>10</v>
      </c>
      <c r="AH24" s="138" t="s">
        <v>2</v>
      </c>
      <c r="AI24" s="138" t="s">
        <v>9</v>
      </c>
      <c r="AJ24" s="437"/>
      <c r="AK24" s="437"/>
      <c r="AL24" s="437"/>
      <c r="AM24" s="437"/>
      <c r="AN24" s="437"/>
      <c r="AO24" s="437"/>
      <c r="AP24" s="437"/>
      <c r="AQ24" s="447"/>
      <c r="AR24" s="444"/>
      <c r="AS24" s="444"/>
      <c r="AT24" s="444"/>
      <c r="AU24" s="444"/>
      <c r="AV24" s="4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125">
        <v>1</v>
      </c>
      <c r="B26" s="126" t="s">
        <v>551</v>
      </c>
      <c r="C26" s="126"/>
      <c r="D26" s="127">
        <f>'6.1. Паспорт сетевой график'!D53</f>
        <v>45838</v>
      </c>
      <c r="E26" s="125"/>
      <c r="F26" s="125"/>
      <c r="G26" s="125"/>
      <c r="H26" s="125"/>
      <c r="I26" s="125"/>
      <c r="J26" s="125"/>
      <c r="K26" s="125"/>
      <c r="L26" s="125">
        <v>1</v>
      </c>
      <c r="M26" s="126"/>
      <c r="N26" s="128"/>
      <c r="O26" s="126"/>
      <c r="P26" s="129"/>
      <c r="Q26" s="128"/>
      <c r="R26" s="129"/>
      <c r="S26" s="126"/>
      <c r="T26" s="126"/>
      <c r="U26" s="125"/>
      <c r="V26" s="125"/>
      <c r="W26" s="128"/>
      <c r="X26" s="129"/>
      <c r="Y26" s="126"/>
      <c r="Z26" s="127"/>
      <c r="AA26" s="129"/>
      <c r="AB26" s="129"/>
      <c r="AC26" s="128"/>
      <c r="AD26" s="129"/>
      <c r="AE26" s="129"/>
      <c r="AF26" s="128"/>
      <c r="AG26" s="128"/>
      <c r="AH26" s="128"/>
      <c r="AI26" s="128"/>
      <c r="AJ26" s="128"/>
      <c r="AK26" s="128"/>
      <c r="AL26" s="126"/>
      <c r="AM26" s="126"/>
      <c r="AN26" s="127"/>
      <c r="AO26" s="126"/>
      <c r="AP26" s="127"/>
      <c r="AQ26" s="127"/>
      <c r="AR26" s="127"/>
      <c r="AS26" s="127"/>
      <c r="AT26" s="127"/>
      <c r="AU26" s="126"/>
      <c r="AV26" s="126"/>
    </row>
    <row r="27" spans="1:48" ht="24.6" customHeight="1" x14ac:dyDescent="0.25">
      <c r="A27" s="130"/>
      <c r="B27" s="130"/>
      <c r="C27" s="130"/>
      <c r="D27" s="130"/>
      <c r="E27" s="130"/>
      <c r="F27" s="130"/>
      <c r="G27" s="130"/>
      <c r="H27" s="130"/>
      <c r="I27" s="130"/>
      <c r="J27" s="130"/>
      <c r="K27" s="130"/>
      <c r="L27" s="130"/>
      <c r="M27" s="130"/>
      <c r="N27" s="130"/>
      <c r="O27" s="130"/>
      <c r="P27" s="130"/>
      <c r="Q27" s="130"/>
      <c r="R27" s="130"/>
      <c r="S27" s="130"/>
      <c r="T27" s="130"/>
      <c r="U27" s="130"/>
      <c r="V27" s="130"/>
      <c r="W27" s="128"/>
      <c r="X27" s="129"/>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row>
    <row r="28" spans="1:48" x14ac:dyDescent="0.25">
      <c r="A28" s="130"/>
      <c r="B28" s="130"/>
      <c r="C28" s="130"/>
      <c r="D28" s="130"/>
      <c r="E28" s="130"/>
      <c r="F28" s="130"/>
      <c r="G28" s="130"/>
      <c r="H28" s="130"/>
      <c r="I28" s="130"/>
      <c r="J28" s="130"/>
      <c r="K28" s="130"/>
      <c r="L28" s="130"/>
      <c r="M28" s="130"/>
      <c r="N28" s="130"/>
      <c r="O28" s="130"/>
      <c r="P28" s="130"/>
      <c r="Q28" s="130"/>
      <c r="R28" s="130"/>
      <c r="S28" s="130"/>
      <c r="T28" s="130"/>
      <c r="U28" s="130"/>
      <c r="V28" s="130"/>
      <c r="W28" s="128"/>
      <c r="X28" s="129"/>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zoomScale="80" zoomScaleNormal="90" zoomScaleSheetLayoutView="80" workbookViewId="0">
      <selection activeCell="B29" sqref="B29"/>
    </sheetView>
  </sheetViews>
  <sheetFormatPr defaultRowHeight="15.75" x14ac:dyDescent="0.25"/>
  <cols>
    <col min="1" max="2" width="66.140625" style="278" customWidth="1"/>
    <col min="3" max="3" width="9.140625" style="279" hidden="1" customWidth="1"/>
    <col min="4" max="16384" width="9.140625" style="279"/>
  </cols>
  <sheetData>
    <row r="1" spans="1:3" ht="18.75" x14ac:dyDescent="0.25">
      <c r="B1" s="252" t="s">
        <v>66</v>
      </c>
    </row>
    <row r="2" spans="1:3" ht="18.75" x14ac:dyDescent="0.3">
      <c r="B2" s="251" t="s">
        <v>8</v>
      </c>
    </row>
    <row r="3" spans="1:3" ht="18.75" x14ac:dyDescent="0.3">
      <c r="B3" s="251" t="s">
        <v>552</v>
      </c>
    </row>
    <row r="4" spans="1:3" x14ac:dyDescent="0.25">
      <c r="B4" s="253"/>
    </row>
    <row r="5" spans="1:3" ht="18.75" x14ac:dyDescent="0.3">
      <c r="A5" s="460" t="str">
        <f>'1. паспорт местоположение'!A5:C5</f>
        <v>Год раскрытия информации: 2025 год</v>
      </c>
      <c r="B5" s="460"/>
      <c r="C5" s="276"/>
    </row>
    <row r="6" spans="1:3" ht="18.75" x14ac:dyDescent="0.3">
      <c r="A6" s="304"/>
      <c r="B6" s="304"/>
      <c r="C6" s="304"/>
    </row>
    <row r="7" spans="1:3" ht="18.75" x14ac:dyDescent="0.25">
      <c r="A7" s="351" t="s">
        <v>7</v>
      </c>
      <c r="B7" s="351"/>
      <c r="C7" s="250"/>
    </row>
    <row r="8" spans="1:3" ht="18.75" x14ac:dyDescent="0.25">
      <c r="A8" s="250"/>
      <c r="B8" s="250"/>
      <c r="C8" s="250"/>
    </row>
    <row r="9" spans="1:3" x14ac:dyDescent="0.25">
      <c r="A9" s="461" t="str">
        <f>'1. паспорт местоположение'!A9:C9</f>
        <v>Акционерное общество "Россети Янтарь" ДЗО  ПАО "Россети"</v>
      </c>
      <c r="B9" s="461"/>
      <c r="C9" s="248"/>
    </row>
    <row r="10" spans="1:3" x14ac:dyDescent="0.25">
      <c r="A10" s="348" t="s">
        <v>6</v>
      </c>
      <c r="B10" s="348"/>
      <c r="C10" s="247"/>
    </row>
    <row r="11" spans="1:3" ht="18.75" x14ac:dyDescent="0.25">
      <c r="A11" s="250"/>
      <c r="B11" s="250"/>
      <c r="C11" s="250"/>
    </row>
    <row r="12" spans="1:3" x14ac:dyDescent="0.25">
      <c r="A12" s="461" t="str">
        <f>'1. паспорт местоположение'!A12:C12</f>
        <v>N_22-1238</v>
      </c>
      <c r="B12" s="461"/>
      <c r="C12" s="248"/>
    </row>
    <row r="13" spans="1:3" x14ac:dyDescent="0.25">
      <c r="A13" s="348" t="s">
        <v>5</v>
      </c>
      <c r="B13" s="348"/>
      <c r="C13" s="247"/>
    </row>
    <row r="14" spans="1:3" ht="18.75" x14ac:dyDescent="0.25">
      <c r="A14" s="249"/>
      <c r="B14" s="249"/>
      <c r="C14" s="249"/>
    </row>
    <row r="15" spans="1:3" ht="63.75" customHeight="1" x14ac:dyDescent="0.25">
      <c r="A15" s="46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464"/>
      <c r="C15" s="248"/>
    </row>
    <row r="16" spans="1:3" x14ac:dyDescent="0.25">
      <c r="A16" s="348" t="s">
        <v>4</v>
      </c>
      <c r="B16" s="348"/>
      <c r="C16" s="247"/>
    </row>
    <row r="17" spans="1:3" x14ac:dyDescent="0.25">
      <c r="B17" s="280"/>
    </row>
    <row r="18" spans="1:3" x14ac:dyDescent="0.25">
      <c r="A18" s="462" t="s">
        <v>507</v>
      </c>
      <c r="B18" s="463"/>
    </row>
    <row r="19" spans="1:3" x14ac:dyDescent="0.25">
      <c r="B19" s="253"/>
    </row>
    <row r="20" spans="1:3" ht="16.5" thickBot="1" x14ac:dyDescent="0.3">
      <c r="B20" s="281"/>
    </row>
    <row r="21" spans="1:3" ht="63.75" thickBot="1" x14ac:dyDescent="0.3">
      <c r="A21" s="158" t="s">
        <v>378</v>
      </c>
      <c r="B21" s="159" t="str">
        <f>A15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row>
    <row r="22" spans="1:3" ht="16.5" thickBot="1" x14ac:dyDescent="0.3">
      <c r="A22" s="282" t="s">
        <v>379</v>
      </c>
      <c r="B22" s="283" t="str">
        <f>CONCATENATE('1. паспорт местоположение'!C26,", ",'1. паспорт местоположение'!C27)</f>
        <v>Калининградская область, Светлогорский городской округ</v>
      </c>
    </row>
    <row r="23" spans="1:3" ht="16.5" thickBot="1" x14ac:dyDescent="0.3">
      <c r="A23" s="282" t="s">
        <v>344</v>
      </c>
      <c r="B23" s="284" t="s">
        <v>556</v>
      </c>
    </row>
    <row r="24" spans="1:3" ht="16.5" thickBot="1" x14ac:dyDescent="0.3">
      <c r="A24" s="282" t="s">
        <v>380</v>
      </c>
      <c r="B24" s="284">
        <v>0</v>
      </c>
    </row>
    <row r="25" spans="1:3" ht="16.5" thickBot="1" x14ac:dyDescent="0.3">
      <c r="A25" s="285" t="s">
        <v>381</v>
      </c>
      <c r="B25" s="283">
        <v>2025</v>
      </c>
    </row>
    <row r="26" spans="1:3" ht="16.5" thickBot="1" x14ac:dyDescent="0.3">
      <c r="A26" s="286" t="s">
        <v>382</v>
      </c>
      <c r="B26" s="287" t="s">
        <v>545</v>
      </c>
    </row>
    <row r="27" spans="1:3" ht="29.25" thickBot="1" x14ac:dyDescent="0.3">
      <c r="A27" s="294" t="s">
        <v>558</v>
      </c>
      <c r="B27" s="302">
        <f>'6.2. Паспорт фин осв ввод'!C24</f>
        <v>0.73988206000000001</v>
      </c>
    </row>
    <row r="28" spans="1:3" ht="16.5" thickBot="1" x14ac:dyDescent="0.3">
      <c r="A28" s="289" t="s">
        <v>383</v>
      </c>
      <c r="B28" s="289" t="s">
        <v>553</v>
      </c>
    </row>
    <row r="29" spans="1:3" ht="29.25" thickBot="1" x14ac:dyDescent="0.3">
      <c r="A29" s="295" t="s">
        <v>384</v>
      </c>
      <c r="B29" s="246">
        <f>'7. Паспорт отчет о закупке'!AD31/1000</f>
        <v>0</v>
      </c>
    </row>
    <row r="30" spans="1:3" ht="29.25" thickBot="1" x14ac:dyDescent="0.3">
      <c r="A30" s="295" t="s">
        <v>385</v>
      </c>
      <c r="B30" s="246">
        <f>B32+B49+B66</f>
        <v>0</v>
      </c>
      <c r="C30" s="256"/>
    </row>
    <row r="31" spans="1:3" ht="16.5" thickBot="1" x14ac:dyDescent="0.3">
      <c r="A31" s="289" t="s">
        <v>386</v>
      </c>
      <c r="B31" s="104"/>
      <c r="C31" s="256"/>
    </row>
    <row r="32" spans="1:3" ht="29.25" thickBot="1" x14ac:dyDescent="0.3">
      <c r="A32" s="295" t="s">
        <v>387</v>
      </c>
      <c r="B32" s="246">
        <f>SUMIF(C33:C48,10,B33:B48)</f>
        <v>0</v>
      </c>
      <c r="C32" s="256"/>
    </row>
    <row r="33" spans="1:3" s="306" customFormat="1" ht="16.5" thickBot="1" x14ac:dyDescent="0.3">
      <c r="A33" s="305" t="s">
        <v>388</v>
      </c>
      <c r="B33" s="160"/>
      <c r="C33" s="256">
        <v>10</v>
      </c>
    </row>
    <row r="34" spans="1:3" ht="16.5" thickBot="1" x14ac:dyDescent="0.3">
      <c r="A34" s="289" t="s">
        <v>389</v>
      </c>
      <c r="B34" s="307">
        <f>B33/$B$27</f>
        <v>0</v>
      </c>
      <c r="C34" s="256"/>
    </row>
    <row r="35" spans="1:3" ht="16.5" thickBot="1" x14ac:dyDescent="0.3">
      <c r="A35" s="289" t="s">
        <v>390</v>
      </c>
      <c r="B35" s="246"/>
      <c r="C35" s="256">
        <v>1</v>
      </c>
    </row>
    <row r="36" spans="1:3" ht="16.5" thickBot="1" x14ac:dyDescent="0.3">
      <c r="A36" s="289" t="s">
        <v>391</v>
      </c>
      <c r="B36" s="246"/>
      <c r="C36" s="256">
        <v>2</v>
      </c>
    </row>
    <row r="37" spans="1:3" s="306" customFormat="1" ht="16.5" thickBot="1" x14ac:dyDescent="0.3">
      <c r="A37" s="305" t="s">
        <v>388</v>
      </c>
      <c r="B37" s="160"/>
      <c r="C37" s="256">
        <v>10</v>
      </c>
    </row>
    <row r="38" spans="1:3" ht="16.5" thickBot="1" x14ac:dyDescent="0.3">
      <c r="A38" s="289" t="s">
        <v>389</v>
      </c>
      <c r="B38" s="307">
        <f t="shared" ref="B38" si="0">B37/$B$27</f>
        <v>0</v>
      </c>
      <c r="C38" s="256"/>
    </row>
    <row r="39" spans="1:3" ht="16.5" thickBot="1" x14ac:dyDescent="0.3">
      <c r="A39" s="289" t="s">
        <v>390</v>
      </c>
      <c r="B39" s="246"/>
      <c r="C39" s="256">
        <v>1</v>
      </c>
    </row>
    <row r="40" spans="1:3" ht="16.5" thickBot="1" x14ac:dyDescent="0.3">
      <c r="A40" s="289" t="s">
        <v>391</v>
      </c>
      <c r="B40" s="246"/>
      <c r="C40" s="256">
        <v>2</v>
      </c>
    </row>
    <row r="41" spans="1:3" ht="16.5" thickBot="1" x14ac:dyDescent="0.3">
      <c r="A41" s="305" t="s">
        <v>388</v>
      </c>
      <c r="B41" s="160"/>
      <c r="C41" s="256">
        <v>10</v>
      </c>
    </row>
    <row r="42" spans="1:3" ht="16.5" thickBot="1" x14ac:dyDescent="0.3">
      <c r="A42" s="289" t="s">
        <v>389</v>
      </c>
      <c r="B42" s="307">
        <f t="shared" ref="B42" si="1">B41/$B$27</f>
        <v>0</v>
      </c>
      <c r="C42" s="256"/>
    </row>
    <row r="43" spans="1:3" ht="16.5" thickBot="1" x14ac:dyDescent="0.3">
      <c r="A43" s="289" t="s">
        <v>390</v>
      </c>
      <c r="B43" s="246"/>
      <c r="C43" s="256">
        <v>1</v>
      </c>
    </row>
    <row r="44" spans="1:3" ht="16.5" thickBot="1" x14ac:dyDescent="0.3">
      <c r="A44" s="289" t="s">
        <v>391</v>
      </c>
      <c r="B44" s="246"/>
      <c r="C44" s="256">
        <v>2</v>
      </c>
    </row>
    <row r="45" spans="1:3" ht="16.5" thickBot="1" x14ac:dyDescent="0.3">
      <c r="A45" s="305" t="s">
        <v>388</v>
      </c>
      <c r="B45" s="160"/>
      <c r="C45" s="256">
        <v>10</v>
      </c>
    </row>
    <row r="46" spans="1:3" ht="16.5" thickBot="1" x14ac:dyDescent="0.3">
      <c r="A46" s="289" t="s">
        <v>389</v>
      </c>
      <c r="B46" s="307">
        <f t="shared" ref="B46" si="2">B45/$B$27</f>
        <v>0</v>
      </c>
      <c r="C46" s="256"/>
    </row>
    <row r="47" spans="1:3" ht="16.5" thickBot="1" x14ac:dyDescent="0.3">
      <c r="A47" s="289" t="s">
        <v>390</v>
      </c>
      <c r="B47" s="246"/>
      <c r="C47" s="256">
        <v>1</v>
      </c>
    </row>
    <row r="48" spans="1:3" ht="16.5" thickBot="1" x14ac:dyDescent="0.3">
      <c r="A48" s="289" t="s">
        <v>391</v>
      </c>
      <c r="B48" s="246"/>
      <c r="C48" s="256">
        <v>2</v>
      </c>
    </row>
    <row r="49" spans="1:3" s="306" customFormat="1" ht="29.25" thickBot="1" x14ac:dyDescent="0.3">
      <c r="A49" s="295" t="s">
        <v>392</v>
      </c>
      <c r="B49" s="246">
        <f>SUMIF(C50:C65,20,B50:B65)</f>
        <v>0</v>
      </c>
      <c r="C49" s="256"/>
    </row>
    <row r="50" spans="1:3" ht="16.5" thickBot="1" x14ac:dyDescent="0.3">
      <c r="A50" s="305" t="s">
        <v>388</v>
      </c>
      <c r="B50" s="160"/>
      <c r="C50" s="256">
        <v>20</v>
      </c>
    </row>
    <row r="51" spans="1:3" ht="16.5" thickBot="1" x14ac:dyDescent="0.3">
      <c r="A51" s="289" t="s">
        <v>389</v>
      </c>
      <c r="B51" s="307">
        <f>B50/$B$27</f>
        <v>0</v>
      </c>
      <c r="C51" s="256"/>
    </row>
    <row r="52" spans="1:3" ht="16.5" thickBot="1" x14ac:dyDescent="0.3">
      <c r="A52" s="289" t="s">
        <v>390</v>
      </c>
      <c r="B52" s="246"/>
      <c r="C52" s="256">
        <v>1</v>
      </c>
    </row>
    <row r="53" spans="1:3" s="306" customFormat="1" ht="16.5" thickBot="1" x14ac:dyDescent="0.3">
      <c r="A53" s="289" t="s">
        <v>391</v>
      </c>
      <c r="B53" s="246"/>
      <c r="C53" s="256">
        <v>2</v>
      </c>
    </row>
    <row r="54" spans="1:3" ht="16.5" thickBot="1" x14ac:dyDescent="0.3">
      <c r="A54" s="305" t="s">
        <v>388</v>
      </c>
      <c r="B54" s="160"/>
      <c r="C54" s="256">
        <v>20</v>
      </c>
    </row>
    <row r="55" spans="1:3" ht="16.5" thickBot="1" x14ac:dyDescent="0.3">
      <c r="A55" s="289" t="s">
        <v>389</v>
      </c>
      <c r="B55" s="307">
        <f t="shared" ref="B55" si="3">B54/$B$27</f>
        <v>0</v>
      </c>
      <c r="C55" s="256"/>
    </row>
    <row r="56" spans="1:3" ht="16.5" thickBot="1" x14ac:dyDescent="0.3">
      <c r="A56" s="289" t="s">
        <v>390</v>
      </c>
      <c r="B56" s="246"/>
      <c r="C56" s="256">
        <v>1</v>
      </c>
    </row>
    <row r="57" spans="1:3" s="306" customFormat="1" ht="16.5" thickBot="1" x14ac:dyDescent="0.3">
      <c r="A57" s="289" t="s">
        <v>391</v>
      </c>
      <c r="B57" s="246"/>
      <c r="C57" s="256">
        <v>2</v>
      </c>
    </row>
    <row r="58" spans="1:3" ht="16.5" thickBot="1" x14ac:dyDescent="0.3">
      <c r="A58" s="305" t="s">
        <v>388</v>
      </c>
      <c r="B58" s="160"/>
      <c r="C58" s="256">
        <v>20</v>
      </c>
    </row>
    <row r="59" spans="1:3" ht="16.5" thickBot="1" x14ac:dyDescent="0.3">
      <c r="A59" s="289" t="s">
        <v>389</v>
      </c>
      <c r="B59" s="307">
        <f t="shared" ref="B59" si="4">B58/$B$27</f>
        <v>0</v>
      </c>
      <c r="C59" s="256"/>
    </row>
    <row r="60" spans="1:3" ht="16.5" thickBot="1" x14ac:dyDescent="0.3">
      <c r="A60" s="289" t="s">
        <v>390</v>
      </c>
      <c r="B60" s="246"/>
      <c r="C60" s="256">
        <v>1</v>
      </c>
    </row>
    <row r="61" spans="1:3" s="306" customFormat="1" ht="16.5" thickBot="1" x14ac:dyDescent="0.3">
      <c r="A61" s="289" t="s">
        <v>391</v>
      </c>
      <c r="B61" s="246"/>
      <c r="C61" s="256">
        <v>2</v>
      </c>
    </row>
    <row r="62" spans="1:3" ht="16.5" thickBot="1" x14ac:dyDescent="0.3">
      <c r="A62" s="305" t="s">
        <v>388</v>
      </c>
      <c r="B62" s="160"/>
      <c r="C62" s="256">
        <v>20</v>
      </c>
    </row>
    <row r="63" spans="1:3" ht="16.5" thickBot="1" x14ac:dyDescent="0.3">
      <c r="A63" s="289" t="s">
        <v>389</v>
      </c>
      <c r="B63" s="307">
        <f t="shared" ref="B63" si="5">B62/$B$27</f>
        <v>0</v>
      </c>
      <c r="C63" s="256"/>
    </row>
    <row r="64" spans="1:3" ht="16.5" thickBot="1" x14ac:dyDescent="0.3">
      <c r="A64" s="289" t="s">
        <v>390</v>
      </c>
      <c r="B64" s="246"/>
      <c r="C64" s="256">
        <v>1</v>
      </c>
    </row>
    <row r="65" spans="1:3" ht="16.5" thickBot="1" x14ac:dyDescent="0.3">
      <c r="A65" s="289" t="s">
        <v>391</v>
      </c>
      <c r="B65" s="246"/>
      <c r="C65" s="256">
        <v>2</v>
      </c>
    </row>
    <row r="66" spans="1:3" s="306" customFormat="1" ht="29.25" thickBot="1" x14ac:dyDescent="0.3">
      <c r="A66" s="295" t="s">
        <v>393</v>
      </c>
      <c r="B66" s="246">
        <f>SUMIF(C67:C82,30,B67:B82)</f>
        <v>0</v>
      </c>
      <c r="C66" s="256"/>
    </row>
    <row r="67" spans="1:3" ht="16.5" thickBot="1" x14ac:dyDescent="0.3">
      <c r="A67" s="305" t="s">
        <v>388</v>
      </c>
      <c r="B67" s="160"/>
      <c r="C67" s="256">
        <v>30</v>
      </c>
    </row>
    <row r="68" spans="1:3" ht="16.5" thickBot="1" x14ac:dyDescent="0.3">
      <c r="A68" s="289" t="s">
        <v>389</v>
      </c>
      <c r="B68" s="307">
        <f t="shared" ref="B68" si="6">B67/$B$27</f>
        <v>0</v>
      </c>
      <c r="C68" s="256"/>
    </row>
    <row r="69" spans="1:3" ht="16.5" thickBot="1" x14ac:dyDescent="0.3">
      <c r="A69" s="289" t="s">
        <v>390</v>
      </c>
      <c r="B69" s="246"/>
      <c r="C69" s="256">
        <v>1</v>
      </c>
    </row>
    <row r="70" spans="1:3" s="306" customFormat="1" ht="16.5" thickBot="1" x14ac:dyDescent="0.3">
      <c r="A70" s="289" t="s">
        <v>391</v>
      </c>
      <c r="B70" s="246"/>
      <c r="C70" s="256">
        <v>2</v>
      </c>
    </row>
    <row r="71" spans="1:3" ht="16.5" thickBot="1" x14ac:dyDescent="0.3">
      <c r="A71" s="305" t="s">
        <v>388</v>
      </c>
      <c r="B71" s="160"/>
      <c r="C71" s="256">
        <v>30</v>
      </c>
    </row>
    <row r="72" spans="1:3" ht="16.5" thickBot="1" x14ac:dyDescent="0.3">
      <c r="A72" s="289" t="s">
        <v>389</v>
      </c>
      <c r="B72" s="307">
        <f t="shared" ref="B72" si="7">B71/$B$27</f>
        <v>0</v>
      </c>
      <c r="C72" s="256"/>
    </row>
    <row r="73" spans="1:3" ht="16.5" thickBot="1" x14ac:dyDescent="0.3">
      <c r="A73" s="289" t="s">
        <v>390</v>
      </c>
      <c r="B73" s="246"/>
      <c r="C73" s="256">
        <v>1</v>
      </c>
    </row>
    <row r="74" spans="1:3" s="306" customFormat="1" ht="16.5" thickBot="1" x14ac:dyDescent="0.3">
      <c r="A74" s="289" t="s">
        <v>391</v>
      </c>
      <c r="B74" s="246"/>
      <c r="C74" s="256">
        <v>2</v>
      </c>
    </row>
    <row r="75" spans="1:3" ht="16.5" thickBot="1" x14ac:dyDescent="0.3">
      <c r="A75" s="305" t="s">
        <v>388</v>
      </c>
      <c r="B75" s="160"/>
      <c r="C75" s="256">
        <v>30</v>
      </c>
    </row>
    <row r="76" spans="1:3" ht="16.5" thickBot="1" x14ac:dyDescent="0.3">
      <c r="A76" s="289" t="s">
        <v>389</v>
      </c>
      <c r="B76" s="307">
        <f t="shared" ref="B76" si="8">B75/$B$27</f>
        <v>0</v>
      </c>
      <c r="C76" s="256"/>
    </row>
    <row r="77" spans="1:3" ht="16.5" thickBot="1" x14ac:dyDescent="0.3">
      <c r="A77" s="289" t="s">
        <v>390</v>
      </c>
      <c r="B77" s="246"/>
      <c r="C77" s="256">
        <v>1</v>
      </c>
    </row>
    <row r="78" spans="1:3" ht="16.5" thickBot="1" x14ac:dyDescent="0.3">
      <c r="A78" s="289" t="s">
        <v>391</v>
      </c>
      <c r="B78" s="246"/>
      <c r="C78" s="256">
        <v>2</v>
      </c>
    </row>
    <row r="79" spans="1:3" ht="16.5" thickBot="1" x14ac:dyDescent="0.3">
      <c r="A79" s="305" t="s">
        <v>388</v>
      </c>
      <c r="B79" s="160"/>
      <c r="C79" s="256">
        <v>30</v>
      </c>
    </row>
    <row r="80" spans="1:3" ht="16.5" thickBot="1" x14ac:dyDescent="0.3">
      <c r="A80" s="289" t="s">
        <v>389</v>
      </c>
      <c r="B80" s="307">
        <f t="shared" ref="B80" si="9">B79/$B$27</f>
        <v>0</v>
      </c>
      <c r="C80" s="256"/>
    </row>
    <row r="81" spans="1:3" ht="16.5" thickBot="1" x14ac:dyDescent="0.3">
      <c r="A81" s="289" t="s">
        <v>390</v>
      </c>
      <c r="B81" s="246"/>
      <c r="C81" s="256">
        <v>1</v>
      </c>
    </row>
    <row r="82" spans="1:3" ht="16.5" thickBot="1" x14ac:dyDescent="0.3">
      <c r="A82" s="289" t="s">
        <v>391</v>
      </c>
      <c r="B82" s="246"/>
      <c r="C82" s="256">
        <v>2</v>
      </c>
    </row>
    <row r="83" spans="1:3" ht="29.25" thickBot="1" x14ac:dyDescent="0.3">
      <c r="A83" s="288" t="s">
        <v>394</v>
      </c>
      <c r="B83" s="161">
        <f>B30/B27</f>
        <v>0</v>
      </c>
      <c r="C83" s="256"/>
    </row>
    <row r="84" spans="1:3" ht="15.6" customHeight="1" thickBot="1" x14ac:dyDescent="0.3">
      <c r="A84" s="290" t="s">
        <v>386</v>
      </c>
      <c r="B84" s="157"/>
      <c r="C84" s="256"/>
    </row>
    <row r="85" spans="1:3" ht="16.5" thickBot="1" x14ac:dyDescent="0.3">
      <c r="A85" s="290" t="s">
        <v>395</v>
      </c>
      <c r="B85" s="161"/>
      <c r="C85" s="256"/>
    </row>
    <row r="86" spans="1:3" ht="16.5" thickBot="1" x14ac:dyDescent="0.3">
      <c r="A86" s="290" t="s">
        <v>396</v>
      </c>
      <c r="B86" s="161"/>
      <c r="C86" s="256"/>
    </row>
    <row r="87" spans="1:3" ht="16.5" thickBot="1" x14ac:dyDescent="0.3">
      <c r="A87" s="290" t="s">
        <v>397</v>
      </c>
      <c r="B87" s="161"/>
      <c r="C87" s="256"/>
    </row>
    <row r="88" spans="1:3" ht="16.5" thickBot="1" x14ac:dyDescent="0.3">
      <c r="A88" s="285" t="s">
        <v>398</v>
      </c>
      <c r="B88" s="308">
        <f>B89/$B$27</f>
        <v>0</v>
      </c>
      <c r="C88" s="256"/>
    </row>
    <row r="89" spans="1:3" ht="16.5" thickBot="1" x14ac:dyDescent="0.3">
      <c r="A89" s="285" t="s">
        <v>399</v>
      </c>
      <c r="B89" s="315">
        <f xml:space="preserve"> SUMIF(C33:C87, 1,B33:B87)</f>
        <v>0</v>
      </c>
      <c r="C89" s="336">
        <f>'6.2. Паспорт фин осв ввод'!D24-'6.2. Паспорт фин осв ввод'!F24</f>
        <v>-0.73988206000000001</v>
      </c>
    </row>
    <row r="90" spans="1:3" ht="16.5" thickBot="1" x14ac:dyDescent="0.3">
      <c r="A90" s="285" t="s">
        <v>400</v>
      </c>
      <c r="B90" s="308">
        <f>B91/$B$27</f>
        <v>0</v>
      </c>
      <c r="C90" s="336"/>
    </row>
    <row r="91" spans="1:3" ht="16.5" thickBot="1" x14ac:dyDescent="0.3">
      <c r="A91" s="286" t="s">
        <v>401</v>
      </c>
      <c r="B91" s="315">
        <f xml:space="preserve"> SUMIF(C33:C87, 2,B33:B87)</f>
        <v>0</v>
      </c>
      <c r="C91" s="336">
        <f>'6.2. Паспорт фин осв ввод'!D30-'6.2. Паспорт фин осв ввод'!F30</f>
        <v>-0.61656838000000003</v>
      </c>
    </row>
    <row r="92" spans="1:3" ht="30" x14ac:dyDescent="0.25">
      <c r="A92" s="288" t="s">
        <v>402</v>
      </c>
      <c r="B92" s="290" t="s">
        <v>403</v>
      </c>
      <c r="C92" s="256"/>
    </row>
    <row r="93" spans="1:3" x14ac:dyDescent="0.25">
      <c r="A93" s="292" t="s">
        <v>404</v>
      </c>
      <c r="B93" s="292" t="s">
        <v>551</v>
      </c>
      <c r="C93" s="256"/>
    </row>
    <row r="94" spans="1:3" x14ac:dyDescent="0.25">
      <c r="A94" s="292" t="s">
        <v>405</v>
      </c>
      <c r="B94" s="292"/>
      <c r="C94" s="256"/>
    </row>
    <row r="95" spans="1:3" x14ac:dyDescent="0.25">
      <c r="A95" s="292" t="s">
        <v>406</v>
      </c>
      <c r="B95" s="292"/>
      <c r="C95" s="256"/>
    </row>
    <row r="96" spans="1:3" x14ac:dyDescent="0.25">
      <c r="A96" s="292" t="s">
        <v>407</v>
      </c>
      <c r="B96" s="292"/>
      <c r="C96" s="256"/>
    </row>
    <row r="97" spans="1:3" ht="16.5" thickBot="1" x14ac:dyDescent="0.3">
      <c r="A97" s="293" t="s">
        <v>408</v>
      </c>
      <c r="B97" s="293"/>
      <c r="C97" s="256"/>
    </row>
    <row r="98" spans="1:3" ht="30.75" thickBot="1" x14ac:dyDescent="0.3">
      <c r="A98" s="290" t="s">
        <v>409</v>
      </c>
      <c r="B98" s="291" t="s">
        <v>539</v>
      </c>
      <c r="C98" s="256"/>
    </row>
    <row r="99" spans="1:3" ht="29.25" thickBot="1" x14ac:dyDescent="0.3">
      <c r="A99" s="285" t="s">
        <v>410</v>
      </c>
      <c r="B99" s="133" t="s">
        <v>539</v>
      </c>
      <c r="C99" s="256"/>
    </row>
    <row r="100" spans="1:3" ht="16.5" thickBot="1" x14ac:dyDescent="0.3">
      <c r="A100" s="290" t="s">
        <v>386</v>
      </c>
      <c r="B100" s="134"/>
      <c r="C100" s="256"/>
    </row>
    <row r="101" spans="1:3" ht="16.5" thickBot="1" x14ac:dyDescent="0.3">
      <c r="A101" s="290" t="s">
        <v>411</v>
      </c>
      <c r="B101" s="133" t="s">
        <v>539</v>
      </c>
      <c r="C101" s="256"/>
    </row>
    <row r="102" spans="1:3" ht="16.5" thickBot="1" x14ac:dyDescent="0.3">
      <c r="A102" s="290" t="s">
        <v>412</v>
      </c>
      <c r="B102" s="133" t="s">
        <v>539</v>
      </c>
      <c r="C102" s="256"/>
    </row>
    <row r="103" spans="1:3" ht="30.75" thickBot="1" x14ac:dyDescent="0.3">
      <c r="A103" s="298" t="s">
        <v>413</v>
      </c>
      <c r="B103" s="303" t="s">
        <v>559</v>
      </c>
      <c r="C103" s="256"/>
    </row>
    <row r="104" spans="1:3" ht="16.5" thickBot="1" x14ac:dyDescent="0.3">
      <c r="A104" s="285" t="s">
        <v>414</v>
      </c>
      <c r="B104" s="296"/>
      <c r="C104" s="256"/>
    </row>
    <row r="105" spans="1:3" ht="16.5" thickBot="1" x14ac:dyDescent="0.3">
      <c r="A105" s="292" t="s">
        <v>415</v>
      </c>
      <c r="B105" s="132" t="str">
        <f>'6.1. Паспорт сетевой график'!H43</f>
        <v>не требуется</v>
      </c>
      <c r="C105" s="256"/>
    </row>
    <row r="106" spans="1:3" ht="16.5" thickBot="1" x14ac:dyDescent="0.3">
      <c r="A106" s="292" t="s">
        <v>416</v>
      </c>
      <c r="B106" s="299" t="s">
        <v>539</v>
      </c>
      <c r="C106" s="256"/>
    </row>
    <row r="107" spans="1:3" ht="16.5" thickBot="1" x14ac:dyDescent="0.3">
      <c r="A107" s="292" t="s">
        <v>417</v>
      </c>
      <c r="B107" s="299" t="s">
        <v>539</v>
      </c>
      <c r="C107" s="256"/>
    </row>
    <row r="108" spans="1:3" ht="29.25" thickBot="1" x14ac:dyDescent="0.3">
      <c r="A108" s="300" t="s">
        <v>418</v>
      </c>
      <c r="B108" s="297" t="s">
        <v>539</v>
      </c>
      <c r="C108" s="256"/>
    </row>
    <row r="109" spans="1:3" ht="28.5" x14ac:dyDescent="0.25">
      <c r="A109" s="288" t="s">
        <v>419</v>
      </c>
      <c r="B109" s="457" t="s">
        <v>539</v>
      </c>
      <c r="C109" s="256"/>
    </row>
    <row r="110" spans="1:3" x14ac:dyDescent="0.25">
      <c r="A110" s="292" t="s">
        <v>420</v>
      </c>
      <c r="B110" s="458"/>
      <c r="C110" s="256"/>
    </row>
    <row r="111" spans="1:3" x14ac:dyDescent="0.25">
      <c r="A111" s="292" t="s">
        <v>421</v>
      </c>
      <c r="B111" s="458"/>
      <c r="C111" s="256"/>
    </row>
    <row r="112" spans="1:3" x14ac:dyDescent="0.25">
      <c r="A112" s="292" t="s">
        <v>422</v>
      </c>
      <c r="B112" s="458"/>
      <c r="C112" s="256"/>
    </row>
    <row r="113" spans="1:3" x14ac:dyDescent="0.25">
      <c r="A113" s="292" t="s">
        <v>423</v>
      </c>
      <c r="B113" s="458"/>
      <c r="C113" s="256"/>
    </row>
    <row r="114" spans="1:3" ht="16.5" thickBot="1" x14ac:dyDescent="0.3">
      <c r="A114" s="301" t="s">
        <v>424</v>
      </c>
      <c r="B114" s="459"/>
      <c r="C114" s="256"/>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sqref="A1:XFD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65" customFormat="1" ht="18.75" customHeight="1" x14ac:dyDescent="0.2">
      <c r="A1" s="168"/>
      <c r="S1" s="334" t="s">
        <v>66</v>
      </c>
    </row>
    <row r="2" spans="1:28" s="165" customFormat="1" ht="18.75" customHeight="1" x14ac:dyDescent="0.25">
      <c r="A2" s="168"/>
      <c r="S2" s="67" t="s">
        <v>8</v>
      </c>
    </row>
    <row r="3" spans="1:28" s="165" customFormat="1" ht="15.75" x14ac:dyDescent="0.25">
      <c r="S3" s="67" t="s">
        <v>65</v>
      </c>
    </row>
    <row r="4" spans="1:28" s="165" customFormat="1" ht="18.75" customHeight="1" x14ac:dyDescent="0.2">
      <c r="A4" s="347" t="str">
        <f>'1. паспорт местоположение'!A5:C5</f>
        <v>Год раскрытия информации: 2025 год</v>
      </c>
      <c r="B4" s="347"/>
      <c r="C4" s="347"/>
      <c r="D4" s="347"/>
      <c r="E4" s="347"/>
      <c r="F4" s="347"/>
      <c r="G4" s="347"/>
      <c r="H4" s="347"/>
      <c r="I4" s="347"/>
      <c r="J4" s="347"/>
      <c r="K4" s="347"/>
      <c r="L4" s="347"/>
      <c r="M4" s="347"/>
      <c r="N4" s="347"/>
      <c r="O4" s="347"/>
      <c r="P4" s="347"/>
      <c r="Q4" s="347"/>
      <c r="R4" s="347"/>
      <c r="S4" s="347"/>
    </row>
    <row r="5" spans="1:28" s="165" customFormat="1" ht="15.75" x14ac:dyDescent="0.2">
      <c r="A5" s="167"/>
    </row>
    <row r="6" spans="1:28" s="165" customFormat="1" ht="15.75" x14ac:dyDescent="0.2">
      <c r="A6" s="356" t="s">
        <v>7</v>
      </c>
      <c r="B6" s="356"/>
      <c r="C6" s="356"/>
      <c r="D6" s="356"/>
      <c r="E6" s="356"/>
      <c r="F6" s="356"/>
      <c r="G6" s="356"/>
      <c r="H6" s="356"/>
      <c r="I6" s="356"/>
      <c r="J6" s="356"/>
      <c r="K6" s="356"/>
      <c r="L6" s="356"/>
      <c r="M6" s="356"/>
      <c r="N6" s="356"/>
      <c r="O6" s="356"/>
      <c r="P6" s="356"/>
      <c r="Q6" s="356"/>
      <c r="R6" s="356"/>
      <c r="S6" s="356"/>
      <c r="T6" s="330"/>
      <c r="U6" s="330"/>
      <c r="V6" s="330"/>
      <c r="W6" s="330"/>
      <c r="X6" s="330"/>
      <c r="Y6" s="330"/>
      <c r="Z6" s="330"/>
      <c r="AA6" s="330"/>
      <c r="AB6" s="330"/>
    </row>
    <row r="7" spans="1:28" s="165" customFormat="1" ht="15.75" x14ac:dyDescent="0.2">
      <c r="A7" s="356"/>
      <c r="B7" s="356"/>
      <c r="C7" s="356"/>
      <c r="D7" s="356"/>
      <c r="E7" s="356"/>
      <c r="F7" s="356"/>
      <c r="G7" s="356"/>
      <c r="H7" s="356"/>
      <c r="I7" s="356"/>
      <c r="J7" s="356"/>
      <c r="K7" s="356"/>
      <c r="L7" s="356"/>
      <c r="M7" s="356"/>
      <c r="N7" s="356"/>
      <c r="O7" s="356"/>
      <c r="P7" s="356"/>
      <c r="Q7" s="356"/>
      <c r="R7" s="356"/>
      <c r="S7" s="356"/>
      <c r="T7" s="330"/>
      <c r="U7" s="330"/>
      <c r="V7" s="330"/>
      <c r="W7" s="330"/>
      <c r="X7" s="330"/>
      <c r="Y7" s="330"/>
      <c r="Z7" s="330"/>
      <c r="AA7" s="330"/>
      <c r="AB7" s="330"/>
    </row>
    <row r="8" spans="1:28" s="165" customFormat="1" ht="15.75" x14ac:dyDescent="0.2">
      <c r="A8" s="354" t="str">
        <f>'1. паспорт местоположение'!A9:C9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330"/>
      <c r="U8" s="330"/>
      <c r="V8" s="330"/>
      <c r="W8" s="330"/>
      <c r="X8" s="330"/>
      <c r="Y8" s="330"/>
      <c r="Z8" s="330"/>
      <c r="AA8" s="330"/>
      <c r="AB8" s="330"/>
    </row>
    <row r="9" spans="1:28" s="165" customFormat="1" ht="15.75" x14ac:dyDescent="0.2">
      <c r="A9" s="348" t="s">
        <v>6</v>
      </c>
      <c r="B9" s="348"/>
      <c r="C9" s="348"/>
      <c r="D9" s="348"/>
      <c r="E9" s="348"/>
      <c r="F9" s="348"/>
      <c r="G9" s="348"/>
      <c r="H9" s="348"/>
      <c r="I9" s="348"/>
      <c r="J9" s="348"/>
      <c r="K9" s="348"/>
      <c r="L9" s="348"/>
      <c r="M9" s="348"/>
      <c r="N9" s="348"/>
      <c r="O9" s="348"/>
      <c r="P9" s="348"/>
      <c r="Q9" s="348"/>
      <c r="R9" s="348"/>
      <c r="S9" s="348"/>
      <c r="T9" s="330"/>
      <c r="U9" s="330"/>
      <c r="V9" s="330"/>
      <c r="W9" s="330"/>
      <c r="X9" s="330"/>
      <c r="Y9" s="330"/>
      <c r="Z9" s="330"/>
      <c r="AA9" s="330"/>
      <c r="AB9" s="330"/>
    </row>
    <row r="10" spans="1:28" s="165" customFormat="1" ht="15.75" x14ac:dyDescent="0.2">
      <c r="A10" s="356"/>
      <c r="B10" s="356"/>
      <c r="C10" s="356"/>
      <c r="D10" s="356"/>
      <c r="E10" s="356"/>
      <c r="F10" s="356"/>
      <c r="G10" s="356"/>
      <c r="H10" s="356"/>
      <c r="I10" s="356"/>
      <c r="J10" s="356"/>
      <c r="K10" s="356"/>
      <c r="L10" s="356"/>
      <c r="M10" s="356"/>
      <c r="N10" s="356"/>
      <c r="O10" s="356"/>
      <c r="P10" s="356"/>
      <c r="Q10" s="356"/>
      <c r="R10" s="356"/>
      <c r="S10" s="356"/>
      <c r="T10" s="330"/>
      <c r="U10" s="330"/>
      <c r="V10" s="330"/>
      <c r="W10" s="330"/>
      <c r="X10" s="330"/>
      <c r="Y10" s="330"/>
      <c r="Z10" s="330"/>
      <c r="AA10" s="330"/>
      <c r="AB10" s="330"/>
    </row>
    <row r="11" spans="1:28" s="165" customFormat="1" ht="15.75" x14ac:dyDescent="0.2">
      <c r="A11" s="354" t="str">
        <f>'1. паспорт местоположение'!A12:C12</f>
        <v>N_22-1238</v>
      </c>
      <c r="B11" s="354"/>
      <c r="C11" s="354"/>
      <c r="D11" s="354"/>
      <c r="E11" s="354"/>
      <c r="F11" s="354"/>
      <c r="G11" s="354"/>
      <c r="H11" s="354"/>
      <c r="I11" s="354"/>
      <c r="J11" s="354"/>
      <c r="K11" s="354"/>
      <c r="L11" s="354"/>
      <c r="M11" s="354"/>
      <c r="N11" s="354"/>
      <c r="O11" s="354"/>
      <c r="P11" s="354"/>
      <c r="Q11" s="354"/>
      <c r="R11" s="354"/>
      <c r="S11" s="354"/>
      <c r="T11" s="330"/>
      <c r="U11" s="330"/>
      <c r="V11" s="330"/>
      <c r="W11" s="330"/>
      <c r="X11" s="330"/>
      <c r="Y11" s="330"/>
      <c r="Z11" s="330"/>
      <c r="AA11" s="330"/>
      <c r="AB11" s="330"/>
    </row>
    <row r="12" spans="1:28" s="165" customFormat="1" ht="15.75" x14ac:dyDescent="0.2">
      <c r="A12" s="348" t="s">
        <v>5</v>
      </c>
      <c r="B12" s="348"/>
      <c r="C12" s="348"/>
      <c r="D12" s="348"/>
      <c r="E12" s="348"/>
      <c r="F12" s="348"/>
      <c r="G12" s="348"/>
      <c r="H12" s="348"/>
      <c r="I12" s="348"/>
      <c r="J12" s="348"/>
      <c r="K12" s="348"/>
      <c r="L12" s="348"/>
      <c r="M12" s="348"/>
      <c r="N12" s="348"/>
      <c r="O12" s="348"/>
      <c r="P12" s="348"/>
      <c r="Q12" s="348"/>
      <c r="R12" s="348"/>
      <c r="S12" s="348"/>
      <c r="T12" s="330"/>
      <c r="U12" s="330"/>
      <c r="V12" s="330"/>
      <c r="W12" s="330"/>
      <c r="X12" s="330"/>
      <c r="Y12" s="330"/>
      <c r="Z12" s="330"/>
      <c r="AA12" s="330"/>
      <c r="AB12" s="330"/>
    </row>
    <row r="13" spans="1:28" s="164"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35"/>
      <c r="U13" s="335"/>
      <c r="V13" s="335"/>
      <c r="W13" s="335"/>
      <c r="X13" s="335"/>
      <c r="Y13" s="335"/>
      <c r="Z13" s="335"/>
      <c r="AA13" s="335"/>
      <c r="AB13" s="335"/>
    </row>
    <row r="14" spans="1:28" s="325" customFormat="1" ht="15.75" x14ac:dyDescent="0.25">
      <c r="A14" s="354" t="str">
        <f>'1. паспорт местоположение'!A9:C9</f>
        <v>Акционерное общество "Россети Янтарь" ДЗО  ПАО "Россети"</v>
      </c>
      <c r="B14" s="354"/>
      <c r="C14" s="354"/>
      <c r="D14" s="354"/>
      <c r="E14" s="354"/>
      <c r="F14" s="354"/>
      <c r="G14" s="354"/>
      <c r="H14" s="354"/>
      <c r="I14" s="354"/>
      <c r="J14" s="354"/>
      <c r="K14" s="354"/>
      <c r="L14" s="354"/>
      <c r="M14" s="354"/>
      <c r="N14" s="354"/>
      <c r="O14" s="354"/>
      <c r="P14" s="354"/>
      <c r="Q14" s="354"/>
      <c r="R14" s="354"/>
      <c r="S14" s="354"/>
      <c r="T14" s="331"/>
      <c r="U14" s="331"/>
      <c r="V14" s="331"/>
      <c r="W14" s="331"/>
      <c r="X14" s="331"/>
      <c r="Y14" s="331"/>
      <c r="Z14" s="331"/>
      <c r="AA14" s="331"/>
      <c r="AB14" s="331"/>
    </row>
    <row r="15" spans="1:28" s="325" customFormat="1" ht="15" customHeight="1" x14ac:dyDescent="0.25">
      <c r="A15" s="355"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56"/>
      <c r="C15" s="356"/>
      <c r="D15" s="356"/>
      <c r="E15" s="356"/>
      <c r="F15" s="356"/>
      <c r="G15" s="356"/>
      <c r="H15" s="356"/>
      <c r="I15" s="356"/>
      <c r="J15" s="356"/>
      <c r="K15" s="356"/>
      <c r="L15" s="356"/>
      <c r="M15" s="356"/>
      <c r="N15" s="356"/>
      <c r="O15" s="356"/>
      <c r="P15" s="356"/>
      <c r="Q15" s="356"/>
      <c r="R15" s="356"/>
      <c r="S15" s="356"/>
      <c r="T15" s="247"/>
      <c r="U15" s="247"/>
      <c r="V15" s="247"/>
      <c r="W15" s="247"/>
      <c r="X15" s="247"/>
      <c r="Y15" s="247"/>
      <c r="Z15" s="247"/>
      <c r="AA15" s="247"/>
      <c r="AB15" s="247"/>
    </row>
    <row r="16" spans="1:28" s="325" customFormat="1" ht="15" customHeight="1" x14ac:dyDescent="0.25">
      <c r="A16" s="348" t="str">
        <f>'1. паспорт местоположение'!A16:C16</f>
        <v xml:space="preserve">         (наименование инвестиционного проекта)</v>
      </c>
      <c r="B16" s="348"/>
      <c r="C16" s="348"/>
      <c r="D16" s="348"/>
      <c r="E16" s="348"/>
      <c r="F16" s="348"/>
      <c r="G16" s="348"/>
      <c r="H16" s="348"/>
      <c r="I16" s="348"/>
      <c r="J16" s="348"/>
      <c r="K16" s="348"/>
      <c r="L16" s="348"/>
      <c r="M16" s="348"/>
      <c r="N16" s="348"/>
      <c r="O16" s="348"/>
      <c r="P16" s="348"/>
      <c r="Q16" s="348"/>
      <c r="R16" s="348"/>
      <c r="S16" s="348"/>
      <c r="T16" s="327"/>
      <c r="U16" s="327"/>
      <c r="V16" s="327"/>
      <c r="W16" s="327"/>
      <c r="X16" s="327"/>
      <c r="Y16" s="327"/>
    </row>
    <row r="17" spans="1:28" s="325" customFormat="1" ht="45.75" customHeight="1" x14ac:dyDescent="0.25">
      <c r="A17" s="357" t="s">
        <v>482</v>
      </c>
      <c r="B17" s="357"/>
      <c r="C17" s="357"/>
      <c r="D17" s="357"/>
      <c r="E17" s="357"/>
      <c r="F17" s="357"/>
      <c r="G17" s="357"/>
      <c r="H17" s="357"/>
      <c r="I17" s="357"/>
      <c r="J17" s="357"/>
      <c r="K17" s="357"/>
      <c r="L17" s="357"/>
      <c r="M17" s="357"/>
      <c r="N17" s="357"/>
      <c r="O17" s="357"/>
      <c r="P17" s="357"/>
      <c r="Q17" s="357"/>
      <c r="R17" s="357"/>
      <c r="S17" s="357"/>
      <c r="T17" s="331"/>
      <c r="U17" s="331"/>
      <c r="V17" s="331"/>
      <c r="W17" s="331"/>
      <c r="X17" s="331"/>
      <c r="Y17" s="331"/>
      <c r="Z17" s="331"/>
      <c r="AA17" s="331"/>
      <c r="AB17" s="331"/>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0" t="s">
        <v>3</v>
      </c>
      <c r="B19" s="360" t="s">
        <v>94</v>
      </c>
      <c r="C19" s="361" t="s">
        <v>377</v>
      </c>
      <c r="D19" s="360" t="s">
        <v>376</v>
      </c>
      <c r="E19" s="360" t="s">
        <v>93</v>
      </c>
      <c r="F19" s="360" t="s">
        <v>92</v>
      </c>
      <c r="G19" s="360" t="s">
        <v>372</v>
      </c>
      <c r="H19" s="360" t="s">
        <v>91</v>
      </c>
      <c r="I19" s="360" t="s">
        <v>90</v>
      </c>
      <c r="J19" s="360" t="s">
        <v>89</v>
      </c>
      <c r="K19" s="360" t="s">
        <v>88</v>
      </c>
      <c r="L19" s="360" t="s">
        <v>87</v>
      </c>
      <c r="M19" s="360" t="s">
        <v>86</v>
      </c>
      <c r="N19" s="360" t="s">
        <v>85</v>
      </c>
      <c r="O19" s="360" t="s">
        <v>84</v>
      </c>
      <c r="P19" s="360" t="s">
        <v>83</v>
      </c>
      <c r="Q19" s="360" t="s">
        <v>375</v>
      </c>
      <c r="R19" s="360"/>
      <c r="S19" s="363" t="s">
        <v>476</v>
      </c>
      <c r="T19" s="4"/>
      <c r="U19" s="4"/>
      <c r="V19" s="4"/>
      <c r="W19" s="4"/>
      <c r="X19" s="4"/>
      <c r="Y19" s="4"/>
    </row>
    <row r="20" spans="1:28" s="3" customFormat="1" ht="180.75" customHeight="1" x14ac:dyDescent="0.2">
      <c r="A20" s="360"/>
      <c r="B20" s="360"/>
      <c r="C20" s="362"/>
      <c r="D20" s="360"/>
      <c r="E20" s="360"/>
      <c r="F20" s="360"/>
      <c r="G20" s="360"/>
      <c r="H20" s="360"/>
      <c r="I20" s="360"/>
      <c r="J20" s="360"/>
      <c r="K20" s="360"/>
      <c r="L20" s="360"/>
      <c r="M20" s="360"/>
      <c r="N20" s="360"/>
      <c r="O20" s="360"/>
      <c r="P20" s="360"/>
      <c r="Q20" s="33" t="s">
        <v>373</v>
      </c>
      <c r="R20" s="34" t="s">
        <v>374</v>
      </c>
      <c r="S20" s="363"/>
      <c r="T20" s="27"/>
      <c r="U20" s="27"/>
      <c r="V20" s="27"/>
      <c r="W20" s="27"/>
      <c r="X20" s="27"/>
      <c r="Y20" s="27"/>
      <c r="Z20" s="26"/>
      <c r="AA20" s="26"/>
      <c r="AB20" s="26"/>
    </row>
    <row r="21" spans="1:28" s="3" customFormat="1" ht="18.75" x14ac:dyDescent="0.2">
      <c r="A21" s="33">
        <v>1</v>
      </c>
      <c r="B21" s="37">
        <v>2</v>
      </c>
      <c r="C21" s="33">
        <v>3</v>
      </c>
      <c r="D21" s="37">
        <v>4</v>
      </c>
      <c r="E21" s="33">
        <v>5</v>
      </c>
      <c r="F21" s="37">
        <v>6</v>
      </c>
      <c r="G21" s="87">
        <v>7</v>
      </c>
      <c r="H21" s="88">
        <v>8</v>
      </c>
      <c r="I21" s="87">
        <v>9</v>
      </c>
      <c r="J21" s="88">
        <v>10</v>
      </c>
      <c r="K21" s="87">
        <v>11</v>
      </c>
      <c r="L21" s="88">
        <v>12</v>
      </c>
      <c r="M21" s="87">
        <v>13</v>
      </c>
      <c r="N21" s="88">
        <v>14</v>
      </c>
      <c r="O21" s="87">
        <v>15</v>
      </c>
      <c r="P21" s="88">
        <v>16</v>
      </c>
      <c r="Q21" s="87">
        <v>17</v>
      </c>
      <c r="R21" s="88">
        <v>18</v>
      </c>
      <c r="S21" s="87">
        <v>19</v>
      </c>
      <c r="T21" s="27"/>
      <c r="U21" s="27"/>
      <c r="V21" s="27"/>
      <c r="W21" s="27"/>
      <c r="X21" s="27"/>
      <c r="Y21" s="27"/>
      <c r="Z21" s="26"/>
      <c r="AA21" s="26"/>
      <c r="AB21" s="26"/>
    </row>
    <row r="22" spans="1:28" s="3" customFormat="1" ht="18.75" x14ac:dyDescent="0.2">
      <c r="A22" s="103">
        <v>1</v>
      </c>
      <c r="B22" s="106"/>
      <c r="C22" s="103"/>
      <c r="D22" s="105"/>
      <c r="E22" s="106"/>
      <c r="F22" s="105"/>
      <c r="G22" s="106"/>
      <c r="H22" s="105"/>
      <c r="I22" s="106"/>
      <c r="J22" s="105"/>
      <c r="K22" s="106"/>
      <c r="L22" s="105"/>
      <c r="M22" s="106"/>
      <c r="N22" s="105"/>
      <c r="O22" s="106"/>
      <c r="P22" s="105"/>
      <c r="Q22" s="109"/>
      <c r="R22" s="107"/>
      <c r="S22" s="108"/>
      <c r="W22" s="27"/>
      <c r="X22" s="27"/>
      <c r="Y22" s="27"/>
      <c r="Z22" s="26"/>
      <c r="AA22" s="26"/>
      <c r="AB22" s="26"/>
    </row>
    <row r="23" spans="1:28" ht="20.25" customHeight="1" x14ac:dyDescent="0.25">
      <c r="A23" s="84"/>
      <c r="B23" s="37" t="s">
        <v>370</v>
      </c>
      <c r="C23" s="37"/>
      <c r="D23" s="37"/>
      <c r="E23" s="84" t="s">
        <v>371</v>
      </c>
      <c r="F23" s="84" t="s">
        <v>371</v>
      </c>
      <c r="G23" s="84" t="s">
        <v>371</v>
      </c>
      <c r="H23" s="102">
        <f>H22</f>
        <v>0</v>
      </c>
      <c r="I23" s="84"/>
      <c r="J23" s="102">
        <f>J22</f>
        <v>0</v>
      </c>
      <c r="K23" s="84"/>
      <c r="L23" s="84"/>
      <c r="M23" s="84"/>
      <c r="N23" s="84"/>
      <c r="O23" s="84"/>
      <c r="P23" s="84"/>
      <c r="Q23" s="85"/>
      <c r="R23" s="2"/>
      <c r="S23" s="102">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2" sqref="A2:XFD17"/>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4" t="s">
        <v>66</v>
      </c>
    </row>
    <row r="3" spans="1:20" s="165" customFormat="1" ht="18.75" customHeight="1" x14ac:dyDescent="0.25">
      <c r="A3" s="168"/>
      <c r="H3" s="166"/>
      <c r="T3" s="67" t="s">
        <v>8</v>
      </c>
    </row>
    <row r="4" spans="1:20" s="165" customFormat="1" ht="18.75" customHeight="1" x14ac:dyDescent="0.25">
      <c r="A4" s="168"/>
      <c r="H4" s="166"/>
      <c r="T4" s="67" t="s">
        <v>65</v>
      </c>
    </row>
    <row r="5" spans="1:20" s="165" customFormat="1" ht="18.75" customHeight="1" x14ac:dyDescent="0.25">
      <c r="A5" s="168"/>
      <c r="H5" s="166"/>
      <c r="T5" s="67"/>
    </row>
    <row r="6" spans="1:20" s="165" customFormat="1" x14ac:dyDescent="0.2">
      <c r="A6" s="347" t="str">
        <f>'1. паспорт местоположение'!A5:C5</f>
        <v>Год раскрытия информации: 2025 год</v>
      </c>
      <c r="B6" s="347"/>
      <c r="C6" s="347"/>
      <c r="D6" s="347"/>
      <c r="E6" s="347"/>
      <c r="F6" s="347"/>
      <c r="G6" s="347"/>
      <c r="H6" s="347"/>
      <c r="I6" s="347"/>
      <c r="J6" s="347"/>
      <c r="K6" s="347"/>
      <c r="L6" s="347"/>
      <c r="M6" s="347"/>
      <c r="N6" s="347"/>
      <c r="O6" s="347"/>
      <c r="P6" s="347"/>
      <c r="Q6" s="347"/>
      <c r="R6" s="347"/>
      <c r="S6" s="347"/>
      <c r="T6" s="347"/>
    </row>
    <row r="7" spans="1:20" s="165" customFormat="1" x14ac:dyDescent="0.2">
      <c r="A7" s="167"/>
      <c r="H7" s="166"/>
    </row>
    <row r="8" spans="1:20" s="165" customFormat="1" x14ac:dyDescent="0.2">
      <c r="A8" s="356" t="s">
        <v>7</v>
      </c>
      <c r="B8" s="356"/>
      <c r="C8" s="356"/>
      <c r="D8" s="356"/>
      <c r="E8" s="356"/>
      <c r="F8" s="356"/>
      <c r="G8" s="356"/>
      <c r="H8" s="356"/>
      <c r="I8" s="356"/>
      <c r="J8" s="356"/>
      <c r="K8" s="356"/>
      <c r="L8" s="356"/>
      <c r="M8" s="356"/>
      <c r="N8" s="356"/>
      <c r="O8" s="356"/>
      <c r="P8" s="356"/>
      <c r="Q8" s="356"/>
      <c r="R8" s="356"/>
      <c r="S8" s="356"/>
      <c r="T8" s="356"/>
    </row>
    <row r="9" spans="1:20" s="165" customFormat="1" x14ac:dyDescent="0.2">
      <c r="A9" s="356"/>
      <c r="B9" s="356"/>
      <c r="C9" s="356"/>
      <c r="D9" s="356"/>
      <c r="E9" s="356"/>
      <c r="F9" s="356"/>
      <c r="G9" s="356"/>
      <c r="H9" s="356"/>
      <c r="I9" s="356"/>
      <c r="J9" s="356"/>
      <c r="K9" s="356"/>
      <c r="L9" s="356"/>
      <c r="M9" s="356"/>
      <c r="N9" s="356"/>
      <c r="O9" s="356"/>
      <c r="P9" s="356"/>
      <c r="Q9" s="356"/>
      <c r="R9" s="356"/>
      <c r="S9" s="356"/>
      <c r="T9" s="356"/>
    </row>
    <row r="10" spans="1:20" s="165" customFormat="1" ht="18.75" customHeight="1" x14ac:dyDescent="0.2">
      <c r="A10" s="354" t="str">
        <f>'1. паспорт местоположение'!A9:C9</f>
        <v>Акционерное общество "Россети Янтарь" ДЗО  ПАО "Россети"</v>
      </c>
      <c r="B10" s="354"/>
      <c r="C10" s="354"/>
      <c r="D10" s="354"/>
      <c r="E10" s="354"/>
      <c r="F10" s="354"/>
      <c r="G10" s="354"/>
      <c r="H10" s="354"/>
      <c r="I10" s="354"/>
      <c r="J10" s="354"/>
      <c r="K10" s="354"/>
      <c r="L10" s="354"/>
      <c r="M10" s="354"/>
      <c r="N10" s="354"/>
      <c r="O10" s="354"/>
      <c r="P10" s="354"/>
      <c r="Q10" s="354"/>
      <c r="R10" s="354"/>
      <c r="S10" s="354"/>
      <c r="T10" s="354"/>
    </row>
    <row r="11" spans="1:20" s="165" customFormat="1" ht="18.75" customHeight="1" x14ac:dyDescent="0.2">
      <c r="A11" s="348" t="s">
        <v>6</v>
      </c>
      <c r="B11" s="348"/>
      <c r="C11" s="348"/>
      <c r="D11" s="348"/>
      <c r="E11" s="348"/>
      <c r="F11" s="348"/>
      <c r="G11" s="348"/>
      <c r="H11" s="348"/>
      <c r="I11" s="348"/>
      <c r="J11" s="348"/>
      <c r="K11" s="348"/>
      <c r="L11" s="348"/>
      <c r="M11" s="348"/>
      <c r="N11" s="348"/>
      <c r="O11" s="348"/>
      <c r="P11" s="348"/>
      <c r="Q11" s="348"/>
      <c r="R11" s="348"/>
      <c r="S11" s="348"/>
      <c r="T11" s="348"/>
    </row>
    <row r="12" spans="1:20" s="165" customFormat="1"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65" customFormat="1" ht="18.75" customHeight="1" x14ac:dyDescent="0.2">
      <c r="A13" s="354" t="str">
        <f>'1. паспорт местоположение'!A12:C12</f>
        <v>N_22-1238</v>
      </c>
      <c r="B13" s="354"/>
      <c r="C13" s="354"/>
      <c r="D13" s="354"/>
      <c r="E13" s="354"/>
      <c r="F13" s="354"/>
      <c r="G13" s="354"/>
      <c r="H13" s="354"/>
      <c r="I13" s="354"/>
      <c r="J13" s="354"/>
      <c r="K13" s="354"/>
      <c r="L13" s="354"/>
      <c r="M13" s="354"/>
      <c r="N13" s="354"/>
      <c r="O13" s="354"/>
      <c r="P13" s="354"/>
      <c r="Q13" s="354"/>
      <c r="R13" s="354"/>
      <c r="S13" s="354"/>
      <c r="T13" s="354"/>
    </row>
    <row r="14" spans="1:20" s="165" customFormat="1" ht="18.75" customHeight="1" x14ac:dyDescent="0.2">
      <c r="A14" s="348" t="s">
        <v>5</v>
      </c>
      <c r="B14" s="348"/>
      <c r="C14" s="348"/>
      <c r="D14" s="348"/>
      <c r="E14" s="348"/>
      <c r="F14" s="348"/>
      <c r="G14" s="348"/>
      <c r="H14" s="348"/>
      <c r="I14" s="348"/>
      <c r="J14" s="348"/>
      <c r="K14" s="348"/>
      <c r="L14" s="348"/>
      <c r="M14" s="348"/>
      <c r="N14" s="348"/>
      <c r="O14" s="348"/>
      <c r="P14" s="348"/>
      <c r="Q14" s="348"/>
      <c r="R14" s="348"/>
      <c r="S14" s="348"/>
      <c r="T14" s="348"/>
    </row>
    <row r="15" spans="1:20" s="164"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325" customFormat="1" x14ac:dyDescent="0.25">
      <c r="A16" s="35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6" s="354"/>
      <c r="C16" s="354"/>
      <c r="D16" s="354"/>
      <c r="E16" s="354"/>
      <c r="F16" s="354"/>
      <c r="G16" s="354"/>
      <c r="H16" s="354"/>
      <c r="I16" s="354"/>
      <c r="J16" s="354"/>
      <c r="K16" s="354"/>
      <c r="L16" s="354"/>
      <c r="M16" s="354"/>
      <c r="N16" s="354"/>
      <c r="O16" s="354"/>
      <c r="P16" s="354"/>
      <c r="Q16" s="354"/>
      <c r="R16" s="354"/>
      <c r="S16" s="354"/>
      <c r="T16" s="354"/>
    </row>
    <row r="17" spans="1:20" s="325" customFormat="1" ht="15" customHeight="1" x14ac:dyDescent="0.25">
      <c r="A17" s="348" t="s">
        <v>4</v>
      </c>
      <c r="B17" s="348"/>
      <c r="C17" s="348"/>
      <c r="D17" s="348"/>
      <c r="E17" s="348"/>
      <c r="F17" s="348"/>
      <c r="G17" s="348"/>
      <c r="H17" s="348"/>
      <c r="I17" s="348"/>
      <c r="J17" s="348"/>
      <c r="K17" s="348"/>
      <c r="L17" s="348"/>
      <c r="M17" s="348"/>
      <c r="N17" s="348"/>
      <c r="O17" s="348"/>
      <c r="P17" s="348"/>
      <c r="Q17" s="348"/>
      <c r="R17" s="348"/>
      <c r="S17" s="348"/>
      <c r="T17" s="348"/>
    </row>
    <row r="18" spans="1:20"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20" s="3" customFormat="1" ht="15" customHeight="1" x14ac:dyDescent="0.2">
      <c r="A19" s="350" t="s">
        <v>487</v>
      </c>
      <c r="B19" s="350"/>
      <c r="C19" s="350"/>
      <c r="D19" s="350"/>
      <c r="E19" s="350"/>
      <c r="F19" s="350"/>
      <c r="G19" s="350"/>
      <c r="H19" s="350"/>
      <c r="I19" s="350"/>
      <c r="J19" s="350"/>
      <c r="K19" s="350"/>
      <c r="L19" s="350"/>
      <c r="M19" s="350"/>
      <c r="N19" s="350"/>
      <c r="O19" s="350"/>
      <c r="P19" s="350"/>
      <c r="Q19" s="350"/>
      <c r="R19" s="350"/>
      <c r="S19" s="350"/>
      <c r="T19" s="350"/>
    </row>
    <row r="20" spans="1:20" s="47"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x14ac:dyDescent="0.25">
      <c r="A21" s="369" t="s">
        <v>3</v>
      </c>
      <c r="B21" s="372" t="s">
        <v>218</v>
      </c>
      <c r="C21" s="373"/>
      <c r="D21" s="376" t="s">
        <v>116</v>
      </c>
      <c r="E21" s="372" t="s">
        <v>516</v>
      </c>
      <c r="F21" s="373"/>
      <c r="G21" s="372" t="s">
        <v>268</v>
      </c>
      <c r="H21" s="373"/>
      <c r="I21" s="372" t="s">
        <v>115</v>
      </c>
      <c r="J21" s="373"/>
      <c r="K21" s="376" t="s">
        <v>114</v>
      </c>
      <c r="L21" s="372" t="s">
        <v>113</v>
      </c>
      <c r="M21" s="373"/>
      <c r="N21" s="372" t="s">
        <v>512</v>
      </c>
      <c r="O21" s="373"/>
      <c r="P21" s="376" t="s">
        <v>112</v>
      </c>
      <c r="Q21" s="364" t="s">
        <v>111</v>
      </c>
      <c r="R21" s="365"/>
      <c r="S21" s="364" t="s">
        <v>110</v>
      </c>
      <c r="T21" s="366"/>
    </row>
    <row r="22" spans="1:20" ht="204.75" customHeight="1" x14ac:dyDescent="0.25">
      <c r="A22" s="370"/>
      <c r="B22" s="374"/>
      <c r="C22" s="375"/>
      <c r="D22" s="379"/>
      <c r="E22" s="374"/>
      <c r="F22" s="375"/>
      <c r="G22" s="374"/>
      <c r="H22" s="375"/>
      <c r="I22" s="374"/>
      <c r="J22" s="375"/>
      <c r="K22" s="377"/>
      <c r="L22" s="374"/>
      <c r="M22" s="375"/>
      <c r="N22" s="374"/>
      <c r="O22" s="375"/>
      <c r="P22" s="377"/>
      <c r="Q22" s="80" t="s">
        <v>109</v>
      </c>
      <c r="R22" s="80" t="s">
        <v>486</v>
      </c>
      <c r="S22" s="80" t="s">
        <v>108</v>
      </c>
      <c r="T22" s="80" t="s">
        <v>107</v>
      </c>
    </row>
    <row r="23" spans="1:20" ht="51.75" customHeight="1" x14ac:dyDescent="0.25">
      <c r="A23" s="371"/>
      <c r="B23" s="91" t="s">
        <v>105</v>
      </c>
      <c r="C23" s="91" t="s">
        <v>106</v>
      </c>
      <c r="D23" s="377"/>
      <c r="E23" s="91" t="s">
        <v>105</v>
      </c>
      <c r="F23" s="91" t="s">
        <v>106</v>
      </c>
      <c r="G23" s="91" t="s">
        <v>105</v>
      </c>
      <c r="H23" s="91" t="s">
        <v>106</v>
      </c>
      <c r="I23" s="91" t="s">
        <v>105</v>
      </c>
      <c r="J23" s="91" t="s">
        <v>106</v>
      </c>
      <c r="K23" s="91" t="s">
        <v>105</v>
      </c>
      <c r="L23" s="91" t="s">
        <v>105</v>
      </c>
      <c r="M23" s="91" t="s">
        <v>106</v>
      </c>
      <c r="N23" s="91" t="s">
        <v>105</v>
      </c>
      <c r="O23" s="91" t="s">
        <v>106</v>
      </c>
      <c r="P23" s="92" t="s">
        <v>105</v>
      </c>
      <c r="Q23" s="80" t="s">
        <v>105</v>
      </c>
      <c r="R23" s="80" t="s">
        <v>105</v>
      </c>
      <c r="S23" s="80" t="s">
        <v>105</v>
      </c>
      <c r="T23" s="80" t="s">
        <v>105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7" customFormat="1" x14ac:dyDescent="0.25">
      <c r="A25" s="48">
        <v>1</v>
      </c>
      <c r="B25" s="115" t="s">
        <v>371</v>
      </c>
      <c r="C25" s="115" t="s">
        <v>371</v>
      </c>
      <c r="D25" s="110" t="s">
        <v>371</v>
      </c>
      <c r="E25" s="110" t="s">
        <v>371</v>
      </c>
      <c r="F25" s="110" t="s">
        <v>371</v>
      </c>
      <c r="G25" s="114" t="s">
        <v>371</v>
      </c>
      <c r="H25" s="114" t="s">
        <v>371</v>
      </c>
      <c r="I25" s="110" t="s">
        <v>371</v>
      </c>
      <c r="J25" s="111" t="s">
        <v>371</v>
      </c>
      <c r="K25" s="111" t="s">
        <v>371</v>
      </c>
      <c r="L25" s="111" t="s">
        <v>371</v>
      </c>
      <c r="M25" s="112" t="s">
        <v>371</v>
      </c>
      <c r="N25" s="112" t="s">
        <v>371</v>
      </c>
      <c r="O25" s="112" t="s">
        <v>371</v>
      </c>
      <c r="P25" s="111" t="s">
        <v>371</v>
      </c>
      <c r="Q25" s="113" t="s">
        <v>371</v>
      </c>
      <c r="R25" s="110" t="s">
        <v>371</v>
      </c>
      <c r="S25" s="114" t="s">
        <v>371</v>
      </c>
      <c r="T25" s="114" t="s">
        <v>371</v>
      </c>
    </row>
    <row r="28" spans="1:20" s="45" customFormat="1" ht="12.75" x14ac:dyDescent="0.2">
      <c r="K28" s="46"/>
    </row>
    <row r="29" spans="1:20" s="45" customFormat="1" ht="12.75" x14ac:dyDescent="0.2">
      <c r="K29" s="46"/>
    </row>
    <row r="30" spans="1:20" s="45" customFormat="1" x14ac:dyDescent="0.2">
      <c r="B30" s="117"/>
      <c r="C30" s="117"/>
      <c r="K30" s="46"/>
    </row>
    <row r="31" spans="1:20" s="45" customFormat="1" x14ac:dyDescent="0.25">
      <c r="B31" s="43" t="s">
        <v>104</v>
      </c>
      <c r="C31" s="43"/>
      <c r="D31" s="43"/>
      <c r="E31" s="43"/>
      <c r="F31" s="43"/>
      <c r="G31" s="43"/>
      <c r="H31" s="43"/>
      <c r="I31" s="43"/>
      <c r="J31" s="43"/>
      <c r="K31" s="43"/>
      <c r="L31" s="43"/>
      <c r="M31" s="43"/>
      <c r="N31" s="43"/>
      <c r="O31" s="43"/>
      <c r="P31" s="43"/>
      <c r="Q31" s="43"/>
      <c r="R31" s="43"/>
    </row>
    <row r="32" spans="1:20" x14ac:dyDescent="0.25">
      <c r="B32" s="378" t="s">
        <v>521</v>
      </c>
      <c r="C32" s="378"/>
      <c r="D32" s="378"/>
      <c r="E32" s="378"/>
      <c r="F32" s="378"/>
      <c r="G32" s="378"/>
      <c r="H32" s="378"/>
      <c r="I32" s="378"/>
      <c r="J32" s="378"/>
      <c r="K32" s="378"/>
      <c r="L32" s="378"/>
      <c r="M32" s="378"/>
      <c r="N32" s="378"/>
      <c r="O32" s="378"/>
      <c r="P32" s="378"/>
      <c r="Q32" s="378"/>
      <c r="R32" s="378"/>
    </row>
    <row r="33" spans="2:113" x14ac:dyDescent="0.25">
      <c r="B33" s="43"/>
      <c r="C33" s="43"/>
      <c r="D33" s="43"/>
      <c r="E33" s="43"/>
      <c r="F33" s="43"/>
      <c r="G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2" t="s">
        <v>485</v>
      </c>
      <c r="C34" s="42"/>
      <c r="D34" s="42"/>
      <c r="E34" s="42"/>
      <c r="F34" s="40"/>
      <c r="G34" s="40"/>
      <c r="H34" s="42"/>
      <c r="I34" s="42"/>
      <c r="J34" s="42"/>
      <c r="K34" s="42"/>
      <c r="L34" s="42"/>
      <c r="M34" s="42"/>
      <c r="N34" s="42"/>
      <c r="O34" s="42"/>
      <c r="P34" s="42"/>
      <c r="Q34" s="42"/>
      <c r="R34" s="42"/>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2" t="s">
        <v>103</v>
      </c>
      <c r="C35" s="42"/>
      <c r="D35" s="42"/>
      <c r="E35" s="42"/>
      <c r="F35" s="40"/>
      <c r="G35" s="40"/>
      <c r="H35" s="42"/>
      <c r="I35" s="42"/>
      <c r="J35" s="42"/>
      <c r="K35" s="42"/>
      <c r="L35" s="42"/>
      <c r="M35" s="42"/>
      <c r="N35" s="42"/>
      <c r="O35" s="42"/>
      <c r="P35" s="42"/>
      <c r="Q35" s="42"/>
      <c r="R35" s="42"/>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0" customFormat="1" x14ac:dyDescent="0.25">
      <c r="B36" s="42" t="s">
        <v>102</v>
      </c>
      <c r="C36" s="42"/>
      <c r="D36" s="42"/>
      <c r="E36" s="42"/>
      <c r="H36" s="42"/>
      <c r="I36" s="42"/>
      <c r="J36" s="42"/>
      <c r="K36" s="42"/>
      <c r="L36" s="42"/>
      <c r="M36" s="42"/>
      <c r="N36" s="42"/>
      <c r="O36" s="42"/>
      <c r="P36" s="42"/>
      <c r="Q36" s="42"/>
      <c r="R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100</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99</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98</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97</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B42" s="42" t="s">
        <v>96</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B43" s="42" t="s">
        <v>95</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row r="44" spans="2:113" s="40" customFormat="1" x14ac:dyDescent="0.25">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row>
    <row r="45" spans="2:113" s="40" customFormat="1" x14ac:dyDescent="0.25">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B1" zoomScale="70" zoomScaleSheetLayoutView="70" workbookViewId="0">
      <selection activeCell="B1" sqref="A1:XFD19"/>
    </sheetView>
  </sheetViews>
  <sheetFormatPr defaultColWidth="10.7109375" defaultRowHeight="15.75" x14ac:dyDescent="0.25"/>
  <cols>
    <col min="1" max="1" width="10.7109375" style="39"/>
    <col min="2" max="2" width="19.42578125" style="39" customWidth="1"/>
    <col min="3" max="3" width="20" style="39" customWidth="1"/>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9.570312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10.5703125" style="39" customWidth="1"/>
    <col min="23" max="23" width="10.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4" t="s">
        <v>66</v>
      </c>
    </row>
    <row r="2" spans="1:27" s="165" customFormat="1" ht="18.75" customHeight="1" x14ac:dyDescent="0.25">
      <c r="E2" s="168"/>
      <c r="Q2" s="166"/>
      <c r="R2" s="166"/>
      <c r="AA2" s="67" t="s">
        <v>8</v>
      </c>
    </row>
    <row r="3" spans="1:27" s="165" customFormat="1" ht="18.75" customHeight="1" x14ac:dyDescent="0.25">
      <c r="E3" s="168"/>
      <c r="Q3" s="166"/>
      <c r="R3" s="166"/>
      <c r="AA3" s="67" t="s">
        <v>65</v>
      </c>
    </row>
    <row r="4" spans="1:27" s="165" customFormat="1" x14ac:dyDescent="0.2">
      <c r="E4" s="167"/>
      <c r="Q4" s="166"/>
      <c r="R4" s="166"/>
    </row>
    <row r="5" spans="1:27" s="165" customFormat="1" x14ac:dyDescent="0.2">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65" customFormat="1" x14ac:dyDescent="0.2">
      <c r="A6" s="326"/>
      <c r="B6" s="326"/>
      <c r="C6" s="326"/>
      <c r="D6" s="326"/>
      <c r="E6" s="326"/>
      <c r="F6" s="326"/>
      <c r="G6" s="326"/>
      <c r="H6" s="326"/>
      <c r="I6" s="326"/>
      <c r="J6" s="326"/>
      <c r="K6" s="326"/>
      <c r="L6" s="326"/>
      <c r="M6" s="326"/>
      <c r="N6" s="326"/>
      <c r="O6" s="326"/>
      <c r="P6" s="326"/>
      <c r="Q6" s="326"/>
      <c r="R6" s="326"/>
      <c r="S6" s="326"/>
      <c r="T6" s="326"/>
    </row>
    <row r="7" spans="1:27" s="165" customFormat="1" x14ac:dyDescent="0.2">
      <c r="E7" s="356" t="s">
        <v>7</v>
      </c>
      <c r="F7" s="356"/>
      <c r="G7" s="356"/>
      <c r="H7" s="356"/>
      <c r="I7" s="356"/>
      <c r="J7" s="356"/>
      <c r="K7" s="356"/>
      <c r="L7" s="356"/>
      <c r="M7" s="356"/>
      <c r="N7" s="356"/>
      <c r="O7" s="356"/>
      <c r="P7" s="356"/>
      <c r="Q7" s="356"/>
      <c r="R7" s="356"/>
      <c r="S7" s="356"/>
      <c r="T7" s="356"/>
      <c r="U7" s="356"/>
      <c r="V7" s="356"/>
      <c r="W7" s="356"/>
      <c r="X7" s="356"/>
      <c r="Y7" s="356"/>
    </row>
    <row r="8" spans="1:27" s="165" customFormat="1" x14ac:dyDescent="0.2">
      <c r="E8" s="328"/>
      <c r="F8" s="328"/>
      <c r="G8" s="328"/>
      <c r="H8" s="328"/>
      <c r="I8" s="328"/>
      <c r="J8" s="328"/>
      <c r="K8" s="328"/>
      <c r="L8" s="328"/>
      <c r="M8" s="328"/>
      <c r="N8" s="328"/>
      <c r="O8" s="328"/>
      <c r="P8" s="328"/>
      <c r="Q8" s="328"/>
      <c r="R8" s="328"/>
      <c r="S8" s="330"/>
      <c r="T8" s="330"/>
      <c r="U8" s="330"/>
      <c r="V8" s="330"/>
      <c r="W8" s="330"/>
    </row>
    <row r="9" spans="1:27" s="165" customFormat="1" ht="18.75" customHeight="1" x14ac:dyDescent="0.2">
      <c r="E9" s="354" t="str">
        <f>'1. паспорт местоположение'!A9</f>
        <v>Акционерное общество "Россети Янтарь" ДЗО  ПАО "Россети"</v>
      </c>
      <c r="F9" s="354"/>
      <c r="G9" s="354"/>
      <c r="H9" s="354"/>
      <c r="I9" s="354"/>
      <c r="J9" s="354"/>
      <c r="K9" s="354"/>
      <c r="L9" s="354"/>
      <c r="M9" s="354"/>
      <c r="N9" s="354"/>
      <c r="O9" s="354"/>
      <c r="P9" s="354"/>
      <c r="Q9" s="354"/>
      <c r="R9" s="354"/>
      <c r="S9" s="354"/>
      <c r="T9" s="354"/>
      <c r="U9" s="354"/>
      <c r="V9" s="354"/>
      <c r="W9" s="354"/>
      <c r="X9" s="354"/>
      <c r="Y9" s="354"/>
    </row>
    <row r="10" spans="1:27" s="165" customFormat="1" ht="18.75" customHeight="1" x14ac:dyDescent="0.2">
      <c r="E10" s="348" t="s">
        <v>6</v>
      </c>
      <c r="F10" s="348"/>
      <c r="G10" s="348"/>
      <c r="H10" s="348"/>
      <c r="I10" s="348"/>
      <c r="J10" s="348"/>
      <c r="K10" s="348"/>
      <c r="L10" s="348"/>
      <c r="M10" s="348"/>
      <c r="N10" s="348"/>
      <c r="O10" s="348"/>
      <c r="P10" s="348"/>
      <c r="Q10" s="348"/>
      <c r="R10" s="348"/>
      <c r="S10" s="348"/>
      <c r="T10" s="348"/>
      <c r="U10" s="348"/>
      <c r="V10" s="348"/>
      <c r="W10" s="348"/>
      <c r="X10" s="348"/>
      <c r="Y10" s="348"/>
    </row>
    <row r="11" spans="1:27" s="165" customFormat="1" x14ac:dyDescent="0.2">
      <c r="E11" s="328"/>
      <c r="F11" s="328"/>
      <c r="G11" s="328"/>
      <c r="H11" s="328"/>
      <c r="I11" s="328"/>
      <c r="J11" s="328"/>
      <c r="K11" s="328"/>
      <c r="L11" s="328"/>
      <c r="M11" s="328"/>
      <c r="N11" s="328"/>
      <c r="O11" s="328"/>
      <c r="P11" s="328"/>
      <c r="Q11" s="328"/>
      <c r="R11" s="328"/>
      <c r="S11" s="330"/>
      <c r="T11" s="330"/>
      <c r="U11" s="330"/>
      <c r="V11" s="330"/>
      <c r="W11" s="330"/>
    </row>
    <row r="12" spans="1:27" s="165" customFormat="1" ht="18.75" customHeight="1" x14ac:dyDescent="0.2">
      <c r="E12" s="354" t="str">
        <f>'1. паспорт местоположение'!A12</f>
        <v>N_22-1238</v>
      </c>
      <c r="F12" s="354"/>
      <c r="G12" s="354"/>
      <c r="H12" s="354"/>
      <c r="I12" s="354"/>
      <c r="J12" s="354"/>
      <c r="K12" s="354"/>
      <c r="L12" s="354"/>
      <c r="M12" s="354"/>
      <c r="N12" s="354"/>
      <c r="O12" s="354"/>
      <c r="P12" s="354"/>
      <c r="Q12" s="354"/>
      <c r="R12" s="354"/>
      <c r="S12" s="354"/>
      <c r="T12" s="354"/>
      <c r="U12" s="354"/>
      <c r="V12" s="354"/>
      <c r="W12" s="354"/>
      <c r="X12" s="354"/>
      <c r="Y12" s="354"/>
    </row>
    <row r="13" spans="1:27" s="165" customFormat="1" ht="18.75" customHeight="1" x14ac:dyDescent="0.2">
      <c r="E13" s="348" t="s">
        <v>5</v>
      </c>
      <c r="F13" s="348"/>
      <c r="G13" s="348"/>
      <c r="H13" s="348"/>
      <c r="I13" s="348"/>
      <c r="J13" s="348"/>
      <c r="K13" s="348"/>
      <c r="L13" s="348"/>
      <c r="M13" s="348"/>
      <c r="N13" s="348"/>
      <c r="O13" s="348"/>
      <c r="P13" s="348"/>
      <c r="Q13" s="348"/>
      <c r="R13" s="348"/>
      <c r="S13" s="348"/>
      <c r="T13" s="348"/>
      <c r="U13" s="348"/>
      <c r="V13" s="348"/>
      <c r="W13" s="348"/>
      <c r="X13" s="348"/>
      <c r="Y13" s="348"/>
    </row>
    <row r="14" spans="1:27" s="164" customFormat="1" ht="15.75" customHeight="1" x14ac:dyDescent="0.2">
      <c r="E14" s="335"/>
      <c r="F14" s="335"/>
      <c r="G14" s="335"/>
      <c r="H14" s="335"/>
      <c r="I14" s="335"/>
      <c r="J14" s="335"/>
      <c r="K14" s="335"/>
      <c r="L14" s="335"/>
      <c r="M14" s="335"/>
      <c r="N14" s="335"/>
      <c r="O14" s="335"/>
      <c r="P14" s="335"/>
      <c r="Q14" s="335"/>
      <c r="R14" s="335"/>
      <c r="S14" s="335"/>
      <c r="T14" s="335"/>
      <c r="U14" s="335"/>
      <c r="V14" s="335"/>
      <c r="W14" s="335"/>
    </row>
    <row r="15" spans="1:27" s="325" customFormat="1" ht="24.75" customHeight="1" x14ac:dyDescent="0.25">
      <c r="E15" s="354" t="s">
        <v>565</v>
      </c>
      <c r="F15" s="354"/>
      <c r="G15" s="354"/>
      <c r="H15" s="354"/>
      <c r="I15" s="354"/>
      <c r="J15" s="354"/>
      <c r="K15" s="354"/>
      <c r="L15" s="354"/>
      <c r="M15" s="354"/>
      <c r="N15" s="354"/>
      <c r="O15" s="354"/>
      <c r="P15" s="354"/>
      <c r="Q15" s="354"/>
      <c r="R15" s="354"/>
      <c r="S15" s="354"/>
      <c r="T15" s="354"/>
      <c r="U15" s="354"/>
      <c r="V15" s="354"/>
      <c r="W15" s="354"/>
      <c r="X15" s="354"/>
      <c r="Y15" s="354"/>
    </row>
    <row r="16" spans="1:27" s="325" customFormat="1" ht="15" customHeight="1" x14ac:dyDescent="0.25">
      <c r="E16" s="348" t="s">
        <v>4</v>
      </c>
      <c r="F16" s="348"/>
      <c r="G16" s="348"/>
      <c r="H16" s="348"/>
      <c r="I16" s="348"/>
      <c r="J16" s="348"/>
      <c r="K16" s="348"/>
      <c r="L16" s="348"/>
      <c r="M16" s="348"/>
      <c r="N16" s="348"/>
      <c r="O16" s="348"/>
      <c r="P16" s="348"/>
      <c r="Q16" s="348"/>
      <c r="R16" s="348"/>
      <c r="S16" s="348"/>
      <c r="T16" s="348"/>
      <c r="U16" s="348"/>
      <c r="V16" s="348"/>
      <c r="W16" s="348"/>
      <c r="X16" s="348"/>
      <c r="Y16" s="348"/>
    </row>
    <row r="17" spans="1:27" s="325" customFormat="1" ht="15" customHeight="1" x14ac:dyDescent="0.25">
      <c r="E17" s="327"/>
      <c r="F17" s="327"/>
      <c r="G17" s="327"/>
      <c r="H17" s="327"/>
      <c r="I17" s="327"/>
      <c r="J17" s="327"/>
      <c r="K17" s="327"/>
      <c r="L17" s="327"/>
      <c r="M17" s="327"/>
      <c r="N17" s="327"/>
      <c r="O17" s="327"/>
      <c r="P17" s="327"/>
      <c r="Q17" s="327"/>
      <c r="R17" s="327"/>
      <c r="S17" s="327"/>
      <c r="T17" s="327"/>
      <c r="U17" s="327"/>
      <c r="V17" s="327"/>
      <c r="W17" s="327"/>
    </row>
    <row r="18" spans="1:27" s="325" customFormat="1" ht="15" customHeight="1" x14ac:dyDescent="0.25">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25">
      <c r="A19" s="354" t="s">
        <v>489</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47" customFormat="1" ht="21" customHeight="1" x14ac:dyDescent="0.25"/>
    <row r="21" spans="1:27" ht="15.75" customHeight="1" x14ac:dyDescent="0.25">
      <c r="A21" s="380" t="s">
        <v>3</v>
      </c>
      <c r="B21" s="380" t="s">
        <v>496</v>
      </c>
      <c r="C21" s="380"/>
      <c r="D21" s="380" t="s">
        <v>498</v>
      </c>
      <c r="E21" s="380"/>
      <c r="F21" s="380" t="s">
        <v>88</v>
      </c>
      <c r="G21" s="380"/>
      <c r="H21" s="380"/>
      <c r="I21" s="380"/>
      <c r="J21" s="380" t="s">
        <v>499</v>
      </c>
      <c r="K21" s="380" t="s">
        <v>500</v>
      </c>
      <c r="L21" s="380"/>
      <c r="M21" s="380" t="s">
        <v>501</v>
      </c>
      <c r="N21" s="380"/>
      <c r="O21" s="380" t="s">
        <v>488</v>
      </c>
      <c r="P21" s="380"/>
      <c r="Q21" s="380" t="s">
        <v>121</v>
      </c>
      <c r="R21" s="380"/>
      <c r="S21" s="380" t="s">
        <v>120</v>
      </c>
      <c r="T21" s="380" t="s">
        <v>502</v>
      </c>
      <c r="U21" s="380" t="s">
        <v>497</v>
      </c>
      <c r="V21" s="380" t="s">
        <v>119</v>
      </c>
      <c r="W21" s="380"/>
      <c r="X21" s="380" t="s">
        <v>111</v>
      </c>
      <c r="Y21" s="380"/>
      <c r="Z21" s="380" t="s">
        <v>110</v>
      </c>
      <c r="AA21" s="380"/>
    </row>
    <row r="22" spans="1:27" ht="216" customHeight="1" x14ac:dyDescent="0.25">
      <c r="A22" s="380"/>
      <c r="B22" s="380"/>
      <c r="C22" s="380"/>
      <c r="D22" s="380"/>
      <c r="E22" s="380"/>
      <c r="F22" s="380" t="s">
        <v>118</v>
      </c>
      <c r="G22" s="380"/>
      <c r="H22" s="380" t="s">
        <v>117</v>
      </c>
      <c r="I22" s="380"/>
      <c r="J22" s="380"/>
      <c r="K22" s="380"/>
      <c r="L22" s="380"/>
      <c r="M22" s="380"/>
      <c r="N22" s="380"/>
      <c r="O22" s="380"/>
      <c r="P22" s="380"/>
      <c r="Q22" s="380"/>
      <c r="R22" s="380"/>
      <c r="S22" s="380"/>
      <c r="T22" s="380"/>
      <c r="U22" s="380"/>
      <c r="V22" s="380"/>
      <c r="W22" s="380"/>
      <c r="X22" s="118" t="s">
        <v>109</v>
      </c>
      <c r="Y22" s="118" t="s">
        <v>486</v>
      </c>
      <c r="Z22" s="118" t="s">
        <v>108</v>
      </c>
      <c r="AA22" s="118" t="s">
        <v>107</v>
      </c>
    </row>
    <row r="23" spans="1:27" ht="60" customHeight="1" x14ac:dyDescent="0.25">
      <c r="A23" s="380"/>
      <c r="B23" s="118" t="s">
        <v>105</v>
      </c>
      <c r="C23" s="118" t="s">
        <v>106</v>
      </c>
      <c r="D23" s="118" t="s">
        <v>105</v>
      </c>
      <c r="E23" s="118" t="s">
        <v>106</v>
      </c>
      <c r="F23" s="118" t="s">
        <v>105</v>
      </c>
      <c r="G23" s="118" t="s">
        <v>106</v>
      </c>
      <c r="H23" s="118" t="s">
        <v>105</v>
      </c>
      <c r="I23" s="118" t="s">
        <v>106</v>
      </c>
      <c r="J23" s="118" t="s">
        <v>105</v>
      </c>
      <c r="K23" s="118" t="s">
        <v>105</v>
      </c>
      <c r="L23" s="118" t="s">
        <v>106</v>
      </c>
      <c r="M23" s="118" t="s">
        <v>105</v>
      </c>
      <c r="N23" s="118" t="s">
        <v>106</v>
      </c>
      <c r="O23" s="118" t="s">
        <v>105</v>
      </c>
      <c r="P23" s="118" t="s">
        <v>106</v>
      </c>
      <c r="Q23" s="118" t="s">
        <v>105</v>
      </c>
      <c r="R23" s="118" t="s">
        <v>106</v>
      </c>
      <c r="S23" s="118" t="s">
        <v>105</v>
      </c>
      <c r="T23" s="118" t="s">
        <v>105</v>
      </c>
      <c r="U23" s="118" t="s">
        <v>105</v>
      </c>
      <c r="V23" s="118" t="s">
        <v>105</v>
      </c>
      <c r="W23" s="118" t="s">
        <v>106</v>
      </c>
      <c r="X23" s="118" t="s">
        <v>105</v>
      </c>
      <c r="Y23" s="118" t="s">
        <v>105</v>
      </c>
      <c r="Z23" s="118" t="s">
        <v>105</v>
      </c>
      <c r="AA23" s="118" t="s">
        <v>105</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47" customFormat="1" x14ac:dyDescent="0.25">
      <c r="A25" s="115" t="s">
        <v>371</v>
      </c>
      <c r="B25" s="120" t="s">
        <v>371</v>
      </c>
      <c r="C25" s="120" t="s">
        <v>371</v>
      </c>
      <c r="D25" s="115" t="s">
        <v>371</v>
      </c>
      <c r="E25" s="116" t="s">
        <v>371</v>
      </c>
      <c r="F25" s="115" t="s">
        <v>371</v>
      </c>
      <c r="G25" s="115" t="s">
        <v>371</v>
      </c>
      <c r="H25" s="115" t="s">
        <v>371</v>
      </c>
      <c r="I25" s="115" t="s">
        <v>371</v>
      </c>
      <c r="J25" s="115" t="s">
        <v>371</v>
      </c>
      <c r="K25" s="115" t="s">
        <v>371</v>
      </c>
      <c r="L25" s="115" t="s">
        <v>371</v>
      </c>
      <c r="M25" s="116" t="s">
        <v>371</v>
      </c>
      <c r="N25" s="116" t="s">
        <v>371</v>
      </c>
      <c r="O25" s="115" t="s">
        <v>371</v>
      </c>
      <c r="P25" s="115" t="s">
        <v>371</v>
      </c>
      <c r="Q25" s="115" t="s">
        <v>371</v>
      </c>
      <c r="R25" s="115" t="s">
        <v>371</v>
      </c>
      <c r="S25" s="115" t="s">
        <v>371</v>
      </c>
      <c r="T25" s="115" t="s">
        <v>371</v>
      </c>
      <c r="U25" s="115" t="s">
        <v>371</v>
      </c>
      <c r="V25" s="115" t="s">
        <v>371</v>
      </c>
      <c r="W25" s="115" t="s">
        <v>371</v>
      </c>
      <c r="X25" s="115" t="s">
        <v>371</v>
      </c>
      <c r="Y25" s="115" t="s">
        <v>371</v>
      </c>
      <c r="Z25" s="115" t="s">
        <v>371</v>
      </c>
      <c r="AA25" s="115" t="s">
        <v>371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0" zoomScaleSheetLayoutView="80" workbookViewId="0">
      <selection activeCell="C28" sqref="C28: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2"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7" t="str">
        <f>'1. паспорт местоположение'!A5:C5</f>
        <v>Год раскрытия информации: 2025 год</v>
      </c>
      <c r="B5" s="347"/>
      <c r="C5" s="347"/>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1" customFormat="1" ht="18.75" x14ac:dyDescent="0.3">
      <c r="A6" s="16"/>
      <c r="E6" s="15"/>
      <c r="F6" s="15"/>
      <c r="G6" s="14"/>
    </row>
    <row r="7" spans="1:29" s="11" customFormat="1" ht="18.75" x14ac:dyDescent="0.2">
      <c r="A7" s="351" t="s">
        <v>7</v>
      </c>
      <c r="B7" s="351"/>
      <c r="C7" s="351"/>
      <c r="D7" s="12"/>
      <c r="E7" s="12"/>
      <c r="F7" s="12"/>
      <c r="G7" s="12"/>
      <c r="H7" s="12"/>
      <c r="I7" s="12"/>
      <c r="J7" s="12"/>
      <c r="K7" s="12"/>
      <c r="L7" s="12"/>
      <c r="M7" s="12"/>
      <c r="N7" s="12"/>
      <c r="O7" s="12"/>
      <c r="P7" s="12"/>
      <c r="Q7" s="12"/>
      <c r="R7" s="12"/>
      <c r="S7" s="12"/>
      <c r="T7" s="12"/>
      <c r="U7" s="12"/>
    </row>
    <row r="8" spans="1:29" s="11" customFormat="1" ht="18.75" x14ac:dyDescent="0.2">
      <c r="A8" s="351"/>
      <c r="B8" s="351"/>
      <c r="C8" s="351"/>
      <c r="D8" s="13"/>
      <c r="E8" s="13"/>
      <c r="F8" s="13"/>
      <c r="G8" s="13"/>
      <c r="H8" s="12"/>
      <c r="I8" s="12"/>
      <c r="J8" s="12"/>
      <c r="K8" s="12"/>
      <c r="L8" s="12"/>
      <c r="M8" s="12"/>
      <c r="N8" s="12"/>
      <c r="O8" s="12"/>
      <c r="P8" s="12"/>
      <c r="Q8" s="12"/>
      <c r="R8" s="12"/>
      <c r="S8" s="12"/>
      <c r="T8" s="12"/>
      <c r="U8" s="12"/>
    </row>
    <row r="9" spans="1:29" s="11" customFormat="1" ht="18.75" x14ac:dyDescent="0.2">
      <c r="A9" s="382" t="str">
        <f>'1. паспорт местоположение'!A9:C9</f>
        <v>Акционерное общество "Россети Янтарь" ДЗО  ПАО "Россети"</v>
      </c>
      <c r="B9" s="382"/>
      <c r="C9" s="382"/>
      <c r="D9" s="8"/>
      <c r="E9" s="8"/>
      <c r="F9" s="8"/>
      <c r="G9" s="8"/>
      <c r="H9" s="12"/>
      <c r="I9" s="12"/>
      <c r="J9" s="12"/>
      <c r="K9" s="12"/>
      <c r="L9" s="12"/>
      <c r="M9" s="12"/>
      <c r="N9" s="12"/>
      <c r="O9" s="12"/>
      <c r="P9" s="12"/>
      <c r="Q9" s="12"/>
      <c r="R9" s="12"/>
      <c r="S9" s="12"/>
      <c r="T9" s="12"/>
      <c r="U9" s="12"/>
    </row>
    <row r="10" spans="1:29" s="11" customFormat="1" ht="18.75" x14ac:dyDescent="0.2">
      <c r="A10" s="348" t="s">
        <v>6</v>
      </c>
      <c r="B10" s="348"/>
      <c r="C10" s="348"/>
      <c r="D10" s="6"/>
      <c r="E10" s="6"/>
      <c r="F10" s="6"/>
      <c r="G10" s="6"/>
      <c r="H10" s="12"/>
      <c r="I10" s="12"/>
      <c r="J10" s="12"/>
      <c r="K10" s="12"/>
      <c r="L10" s="12"/>
      <c r="M10" s="12"/>
      <c r="N10" s="12"/>
      <c r="O10" s="12"/>
      <c r="P10" s="12"/>
      <c r="Q10" s="12"/>
      <c r="R10" s="12"/>
      <c r="S10" s="12"/>
      <c r="T10" s="12"/>
      <c r="U10" s="12"/>
    </row>
    <row r="11" spans="1:29" s="11" customFormat="1" ht="18.75" x14ac:dyDescent="0.2">
      <c r="A11" s="351"/>
      <c r="B11" s="351"/>
      <c r="C11" s="351"/>
      <c r="D11" s="13"/>
      <c r="E11" s="13"/>
      <c r="F11" s="13"/>
      <c r="G11" s="13"/>
      <c r="H11" s="12"/>
      <c r="I11" s="12"/>
      <c r="J11" s="12"/>
      <c r="K11" s="12"/>
      <c r="L11" s="12"/>
      <c r="M11" s="12"/>
      <c r="N11" s="12"/>
      <c r="O11" s="12"/>
      <c r="P11" s="12"/>
      <c r="Q11" s="12"/>
      <c r="R11" s="12"/>
      <c r="S11" s="12"/>
      <c r="T11" s="12"/>
      <c r="U11" s="12"/>
    </row>
    <row r="12" spans="1:29" s="11" customFormat="1" ht="18.75" x14ac:dyDescent="0.2">
      <c r="A12" s="382" t="str">
        <f>'1. паспорт местоположение'!A12:C12</f>
        <v>N_22-1238</v>
      </c>
      <c r="B12" s="382"/>
      <c r="C12" s="382"/>
      <c r="D12" s="8"/>
      <c r="E12" s="8"/>
      <c r="F12" s="8"/>
      <c r="G12" s="8"/>
      <c r="H12" s="12"/>
      <c r="I12" s="12"/>
      <c r="J12" s="12"/>
      <c r="K12" s="12"/>
      <c r="L12" s="12"/>
      <c r="M12" s="12"/>
      <c r="N12" s="12"/>
      <c r="O12" s="12"/>
      <c r="P12" s="12"/>
      <c r="Q12" s="12"/>
      <c r="R12" s="12"/>
      <c r="S12" s="12"/>
      <c r="T12" s="12"/>
      <c r="U12" s="12"/>
    </row>
    <row r="13" spans="1:29" s="11" customFormat="1" ht="18.75" x14ac:dyDescent="0.2">
      <c r="A13" s="348" t="s">
        <v>5</v>
      </c>
      <c r="B13" s="348"/>
      <c r="C13" s="348"/>
      <c r="D13" s="6"/>
      <c r="E13" s="6"/>
      <c r="F13" s="6"/>
      <c r="G13" s="6"/>
      <c r="H13" s="12"/>
      <c r="I13" s="12"/>
      <c r="J13" s="12"/>
      <c r="K13" s="12"/>
      <c r="L13" s="12"/>
      <c r="M13" s="12"/>
      <c r="N13" s="12"/>
      <c r="O13" s="12"/>
      <c r="P13" s="12"/>
      <c r="Q13" s="12"/>
      <c r="R13" s="12"/>
      <c r="S13" s="12"/>
      <c r="T13" s="12"/>
      <c r="U13" s="12"/>
    </row>
    <row r="14" spans="1:29" s="9" customFormat="1" ht="15.75" customHeight="1" x14ac:dyDescent="0.2">
      <c r="A14" s="383"/>
      <c r="B14" s="383"/>
      <c r="C14" s="383"/>
      <c r="D14" s="10"/>
      <c r="E14" s="10"/>
      <c r="F14" s="10"/>
      <c r="G14" s="10"/>
      <c r="H14" s="10"/>
      <c r="I14" s="10"/>
      <c r="J14" s="10"/>
      <c r="K14" s="10"/>
      <c r="L14" s="10"/>
      <c r="M14" s="10"/>
      <c r="N14" s="10"/>
      <c r="O14" s="10"/>
      <c r="P14" s="10"/>
      <c r="Q14" s="10"/>
      <c r="R14" s="10"/>
      <c r="S14" s="10"/>
      <c r="T14" s="10"/>
      <c r="U14" s="10"/>
    </row>
    <row r="15" spans="1:29" s="3" customFormat="1" ht="48.75" customHeight="1" x14ac:dyDescent="0.2">
      <c r="A15" s="381"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81"/>
      <c r="C15" s="381"/>
      <c r="D15" s="8"/>
      <c r="E15" s="8"/>
      <c r="F15" s="8"/>
      <c r="G15" s="8"/>
      <c r="H15" s="8"/>
      <c r="I15" s="8"/>
      <c r="J15" s="8"/>
      <c r="K15" s="8"/>
      <c r="L15" s="8"/>
      <c r="M15" s="8"/>
      <c r="N15" s="8"/>
      <c r="O15" s="8"/>
      <c r="P15" s="8"/>
      <c r="Q15" s="8"/>
      <c r="R15" s="8"/>
      <c r="S15" s="8"/>
      <c r="T15" s="8"/>
      <c r="U15" s="8"/>
    </row>
    <row r="16" spans="1:29" s="3" customFormat="1" ht="15" customHeight="1" x14ac:dyDescent="0.2">
      <c r="A16" s="348" t="s">
        <v>4</v>
      </c>
      <c r="B16" s="348"/>
      <c r="C16" s="348"/>
      <c r="D16" s="6"/>
      <c r="E16" s="6"/>
      <c r="F16" s="6"/>
      <c r="G16" s="6"/>
      <c r="H16" s="6"/>
      <c r="I16" s="6"/>
      <c r="J16" s="6"/>
      <c r="K16" s="6"/>
      <c r="L16" s="6"/>
      <c r="M16" s="6"/>
      <c r="N16" s="6"/>
      <c r="O16" s="6"/>
      <c r="P16" s="6"/>
      <c r="Q16" s="6"/>
      <c r="R16" s="6"/>
      <c r="S16" s="6"/>
      <c r="T16" s="6"/>
      <c r="U16" s="6"/>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49" t="s">
        <v>481</v>
      </c>
      <c r="B18" s="349"/>
      <c r="C18" s="3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31" t="s">
        <v>64</v>
      </c>
      <c r="C20" s="30"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30">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62</v>
      </c>
      <c r="B22" s="29" t="s">
        <v>494</v>
      </c>
      <c r="C22" s="153" t="s">
        <v>540</v>
      </c>
      <c r="D22" s="28"/>
      <c r="E22" s="28"/>
      <c r="F22" s="27"/>
      <c r="G22" s="27"/>
      <c r="H22" s="27"/>
      <c r="I22" s="27"/>
      <c r="J22" s="27"/>
      <c r="K22" s="27"/>
      <c r="L22" s="27"/>
      <c r="M22" s="27"/>
      <c r="N22" s="27"/>
      <c r="O22" s="27"/>
      <c r="P22" s="27"/>
      <c r="Q22" s="26"/>
      <c r="R22" s="26"/>
      <c r="S22" s="26"/>
      <c r="T22" s="26"/>
      <c r="U22" s="26"/>
    </row>
    <row r="23" spans="1:21" ht="78.75" x14ac:dyDescent="0.25">
      <c r="A23" s="23" t="s">
        <v>61</v>
      </c>
      <c r="B23" s="25" t="s">
        <v>58</v>
      </c>
      <c r="C23" s="153" t="s">
        <v>561</v>
      </c>
      <c r="D23" s="22"/>
      <c r="E23" s="22"/>
      <c r="F23" s="22"/>
      <c r="G23" s="22"/>
      <c r="H23" s="22"/>
      <c r="I23" s="22"/>
      <c r="J23" s="22"/>
      <c r="K23" s="22"/>
      <c r="L23" s="22"/>
      <c r="M23" s="22"/>
      <c r="N23" s="22"/>
      <c r="O23" s="22"/>
      <c r="P23" s="22"/>
      <c r="Q23" s="22"/>
      <c r="R23" s="22"/>
      <c r="S23" s="22"/>
      <c r="T23" s="22"/>
      <c r="U23" s="22"/>
    </row>
    <row r="24" spans="1:21" ht="110.25" x14ac:dyDescent="0.25">
      <c r="A24" s="23" t="s">
        <v>60</v>
      </c>
      <c r="B24" s="25" t="s">
        <v>514</v>
      </c>
      <c r="C24" s="122" t="s">
        <v>557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515</v>
      </c>
      <c r="C25" s="316" t="str">
        <f>CONCATENATE(ROUND('6.2. Паспорт фин осв ввод'!C30,2)," млн.руб./комплект")</f>
        <v>0,62 млн.руб./комплект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153" t="s">
        <v>538</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495</v>
      </c>
      <c r="C27" s="153" t="s">
        <v>555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3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121" t="s">
        <v>545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4" sqref="A4:XFD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66</v>
      </c>
    </row>
    <row r="2" spans="1:28" ht="18.75" x14ac:dyDescent="0.3">
      <c r="Z2" s="14" t="s">
        <v>8</v>
      </c>
    </row>
    <row r="3" spans="1:28" ht="18.75" x14ac:dyDescent="0.3">
      <c r="Z3" s="14" t="s">
        <v>65</v>
      </c>
    </row>
    <row r="4" spans="1:28" s="329" customFormat="1" ht="18.75" customHeight="1" x14ac:dyDescent="0.25">
      <c r="A4" s="347" t="str">
        <f>'1. паспорт местоположение'!A5:C5</f>
        <v>Год раскрытия информации: 2025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5" spans="1:28" s="329" customFormat="1" ht="15.75" x14ac:dyDescent="0.25"/>
    <row r="6" spans="1:28" s="329" customFormat="1" ht="15.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30"/>
      <c r="AB6" s="330"/>
    </row>
    <row r="7" spans="1:28" s="329" customFormat="1" ht="15.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30"/>
      <c r="AB7" s="330"/>
    </row>
    <row r="8" spans="1:28" s="329" customFormat="1" ht="15.75" x14ac:dyDescent="0.25">
      <c r="A8" s="354" t="str">
        <f>'1. паспорт местоположение'!A9</f>
        <v>Акционерное общество "Россети Янтарь" ДЗО  ПАО "Россети"</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31"/>
      <c r="AB8" s="331"/>
    </row>
    <row r="9" spans="1:28" s="329" customFormat="1" ht="15.75"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247"/>
      <c r="AB9" s="247"/>
    </row>
    <row r="10" spans="1:28" s="329" customFormat="1" ht="15.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30"/>
      <c r="AB10" s="330"/>
    </row>
    <row r="11" spans="1:28" s="329" customFormat="1" ht="15.75" x14ac:dyDescent="0.25">
      <c r="A11" s="354" t="str">
        <f>'1. паспорт местоположение'!A12:C12</f>
        <v>N_22-1238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31"/>
      <c r="AB11" s="331"/>
    </row>
    <row r="12" spans="1:28" s="329" customFormat="1" ht="15.75"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247"/>
      <c r="AB12" s="247"/>
    </row>
    <row r="13" spans="1:28" s="329" customFormat="1" ht="15.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32"/>
      <c r="AB13" s="332"/>
    </row>
    <row r="14" spans="1:28" s="329" customFormat="1" ht="15.75" x14ac:dyDescent="0.25">
      <c r="A14" s="35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31"/>
      <c r="AB14" s="331"/>
    </row>
    <row r="15" spans="1:28" s="329" customFormat="1" ht="15.75"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247"/>
      <c r="AB15" s="247"/>
    </row>
    <row r="16" spans="1:28" s="329" customFormat="1" ht="15.75"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33"/>
      <c r="AB16" s="333"/>
    </row>
    <row r="17" spans="1:28" s="329" customFormat="1" ht="15.75"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33"/>
      <c r="AB17" s="333"/>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95"/>
      <c r="AB18" s="95"/>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95"/>
      <c r="AB19" s="95"/>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96"/>
      <c r="AB20" s="96"/>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96"/>
      <c r="AB21" s="96"/>
    </row>
    <row r="22" spans="1:28" x14ac:dyDescent="0.25">
      <c r="A22" s="387" t="s">
        <v>513</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97"/>
      <c r="AB22" s="97"/>
    </row>
    <row r="23" spans="1:28" ht="32.25" customHeight="1" x14ac:dyDescent="0.25">
      <c r="A23" s="389" t="s">
        <v>368</v>
      </c>
      <c r="B23" s="390"/>
      <c r="C23" s="390"/>
      <c r="D23" s="390"/>
      <c r="E23" s="390"/>
      <c r="F23" s="390"/>
      <c r="G23" s="390"/>
      <c r="H23" s="390"/>
      <c r="I23" s="390"/>
      <c r="J23" s="390"/>
      <c r="K23" s="390"/>
      <c r="L23" s="391"/>
      <c r="M23" s="388" t="s">
        <v>369</v>
      </c>
      <c r="N23" s="388"/>
      <c r="O23" s="388"/>
      <c r="P23" s="388"/>
      <c r="Q23" s="388"/>
      <c r="R23" s="388"/>
      <c r="S23" s="388"/>
      <c r="T23" s="388"/>
      <c r="U23" s="388"/>
      <c r="V23" s="388"/>
      <c r="W23" s="388"/>
      <c r="X23" s="388"/>
      <c r="Y23" s="388"/>
      <c r="Z23" s="388"/>
    </row>
    <row r="24" spans="1:28" ht="151.5" customHeight="1" x14ac:dyDescent="0.25">
      <c r="A24" s="77" t="s">
        <v>228</v>
      </c>
      <c r="B24" s="78" t="s">
        <v>257</v>
      </c>
      <c r="C24" s="77" t="s">
        <v>362</v>
      </c>
      <c r="D24" s="77" t="s">
        <v>229</v>
      </c>
      <c r="E24" s="77" t="s">
        <v>363</v>
      </c>
      <c r="F24" s="77" t="s">
        <v>365</v>
      </c>
      <c r="G24" s="77" t="s">
        <v>364</v>
      </c>
      <c r="H24" s="77" t="s">
        <v>230</v>
      </c>
      <c r="I24" s="77" t="s">
        <v>366</v>
      </c>
      <c r="J24" s="77" t="s">
        <v>262</v>
      </c>
      <c r="K24" s="78" t="s">
        <v>256</v>
      </c>
      <c r="L24" s="78" t="s">
        <v>231</v>
      </c>
      <c r="M24" s="79" t="s">
        <v>276</v>
      </c>
      <c r="N24" s="78" t="s">
        <v>523</v>
      </c>
      <c r="O24" s="77" t="s">
        <v>273</v>
      </c>
      <c r="P24" s="77" t="s">
        <v>274</v>
      </c>
      <c r="Q24" s="77" t="s">
        <v>272</v>
      </c>
      <c r="R24" s="77" t="s">
        <v>230</v>
      </c>
      <c r="S24" s="77" t="s">
        <v>271</v>
      </c>
      <c r="T24" s="77" t="s">
        <v>270</v>
      </c>
      <c r="U24" s="77" t="s">
        <v>361</v>
      </c>
      <c r="V24" s="77" t="s">
        <v>272</v>
      </c>
      <c r="W24" s="81" t="s">
        <v>255</v>
      </c>
      <c r="X24" s="81" t="s">
        <v>287</v>
      </c>
      <c r="Y24" s="81" t="s">
        <v>288</v>
      </c>
      <c r="Z24" s="83" t="s">
        <v>285</v>
      </c>
    </row>
    <row r="25" spans="1:28" ht="16.5" customHeight="1" x14ac:dyDescent="0.25">
      <c r="A25" s="77">
        <v>1</v>
      </c>
      <c r="B25" s="78">
        <v>2</v>
      </c>
      <c r="C25" s="77">
        <v>3</v>
      </c>
      <c r="D25" s="78">
        <v>4</v>
      </c>
      <c r="E25" s="77">
        <v>5</v>
      </c>
      <c r="F25" s="78">
        <v>6</v>
      </c>
      <c r="G25" s="77">
        <v>7</v>
      </c>
      <c r="H25" s="78">
        <v>8</v>
      </c>
      <c r="I25" s="77">
        <v>9</v>
      </c>
      <c r="J25" s="78">
        <v>10</v>
      </c>
      <c r="K25" s="98">
        <v>11</v>
      </c>
      <c r="L25" s="78">
        <v>12</v>
      </c>
      <c r="M25" s="98">
        <v>13</v>
      </c>
      <c r="N25" s="78">
        <v>14</v>
      </c>
      <c r="O25" s="98">
        <v>15</v>
      </c>
      <c r="P25" s="78">
        <v>16</v>
      </c>
      <c r="Q25" s="98">
        <v>17</v>
      </c>
      <c r="R25" s="78">
        <v>18</v>
      </c>
      <c r="S25" s="98">
        <v>19</v>
      </c>
      <c r="T25" s="78">
        <v>20</v>
      </c>
      <c r="U25" s="98">
        <v>21</v>
      </c>
      <c r="V25" s="78">
        <v>22</v>
      </c>
      <c r="W25" s="98">
        <v>23</v>
      </c>
      <c r="X25" s="78">
        <v>24</v>
      </c>
      <c r="Y25" s="98">
        <v>25</v>
      </c>
      <c r="Z25" s="78">
        <v>26</v>
      </c>
    </row>
    <row r="26" spans="1:28" ht="45.75" customHeight="1" x14ac:dyDescent="0.25">
      <c r="A26" s="70" t="s">
        <v>346</v>
      </c>
      <c r="B26" s="76"/>
      <c r="C26" s="72" t="s">
        <v>348</v>
      </c>
      <c r="D26" s="72" t="s">
        <v>349</v>
      </c>
      <c r="E26" s="72" t="s">
        <v>350</v>
      </c>
      <c r="F26" s="72" t="s">
        <v>267</v>
      </c>
      <c r="G26" s="72" t="s">
        <v>351</v>
      </c>
      <c r="H26" s="72" t="s">
        <v>230</v>
      </c>
      <c r="I26" s="72" t="s">
        <v>352</v>
      </c>
      <c r="J26" s="72" t="s">
        <v>353</v>
      </c>
      <c r="K26" s="69"/>
      <c r="L26" s="73" t="s">
        <v>253</v>
      </c>
      <c r="M26" s="75" t="s">
        <v>269</v>
      </c>
      <c r="N26" s="69"/>
      <c r="O26" s="69"/>
      <c r="P26" s="69"/>
      <c r="Q26" s="69"/>
      <c r="R26" s="69"/>
      <c r="S26" s="69"/>
      <c r="T26" s="69"/>
      <c r="U26" s="69"/>
      <c r="V26" s="69"/>
      <c r="W26" s="69"/>
      <c r="X26" s="69"/>
      <c r="Y26" s="69"/>
      <c r="Z26" s="71" t="s">
        <v>286</v>
      </c>
    </row>
    <row r="27" spans="1:28" x14ac:dyDescent="0.25">
      <c r="A27" s="69" t="s">
        <v>232</v>
      </c>
      <c r="B27" s="69" t="s">
        <v>258</v>
      </c>
      <c r="C27" s="69" t="s">
        <v>237</v>
      </c>
      <c r="D27" s="69" t="s">
        <v>238</v>
      </c>
      <c r="E27" s="69" t="s">
        <v>277</v>
      </c>
      <c r="F27" s="72" t="s">
        <v>233</v>
      </c>
      <c r="G27" s="72" t="s">
        <v>281</v>
      </c>
      <c r="H27" s="69" t="s">
        <v>230</v>
      </c>
      <c r="I27" s="72" t="s">
        <v>263</v>
      </c>
      <c r="J27" s="72" t="s">
        <v>245</v>
      </c>
      <c r="K27" s="73" t="s">
        <v>249</v>
      </c>
      <c r="L27" s="69"/>
      <c r="M27" s="73" t="s">
        <v>275</v>
      </c>
      <c r="N27" s="69"/>
      <c r="O27" s="69"/>
      <c r="P27" s="69"/>
      <c r="Q27" s="69"/>
      <c r="R27" s="69"/>
      <c r="S27" s="69"/>
      <c r="T27" s="69"/>
      <c r="U27" s="69"/>
      <c r="V27" s="69"/>
      <c r="W27" s="69"/>
      <c r="X27" s="69"/>
      <c r="Y27" s="69"/>
      <c r="Z27" s="69"/>
    </row>
    <row r="28" spans="1:28" x14ac:dyDescent="0.25">
      <c r="A28" s="69" t="s">
        <v>232</v>
      </c>
      <c r="B28" s="69" t="s">
        <v>259</v>
      </c>
      <c r="C28" s="69" t="s">
        <v>239</v>
      </c>
      <c r="D28" s="69" t="s">
        <v>240</v>
      </c>
      <c r="E28" s="69" t="s">
        <v>278</v>
      </c>
      <c r="F28" s="72" t="s">
        <v>234</v>
      </c>
      <c r="G28" s="72" t="s">
        <v>282</v>
      </c>
      <c r="H28" s="69" t="s">
        <v>230</v>
      </c>
      <c r="I28" s="72" t="s">
        <v>264</v>
      </c>
      <c r="J28" s="72" t="s">
        <v>246</v>
      </c>
      <c r="K28" s="73" t="s">
        <v>250</v>
      </c>
      <c r="L28" s="74"/>
      <c r="M28" s="73" t="s">
        <v>0</v>
      </c>
      <c r="N28" s="73"/>
      <c r="O28" s="73"/>
      <c r="P28" s="73"/>
      <c r="Q28" s="73"/>
      <c r="R28" s="73"/>
      <c r="S28" s="73"/>
      <c r="T28" s="73"/>
      <c r="U28" s="73"/>
      <c r="V28" s="73"/>
      <c r="W28" s="73"/>
      <c r="X28" s="73"/>
      <c r="Y28" s="73"/>
      <c r="Z28" s="73"/>
    </row>
    <row r="29" spans="1:28" x14ac:dyDescent="0.25">
      <c r="A29" s="69" t="s">
        <v>232</v>
      </c>
      <c r="B29" s="69" t="s">
        <v>260</v>
      </c>
      <c r="C29" s="69" t="s">
        <v>241</v>
      </c>
      <c r="D29" s="69" t="s">
        <v>242</v>
      </c>
      <c r="E29" s="69" t="s">
        <v>279</v>
      </c>
      <c r="F29" s="72" t="s">
        <v>235</v>
      </c>
      <c r="G29" s="72" t="s">
        <v>283</v>
      </c>
      <c r="H29" s="69" t="s">
        <v>230</v>
      </c>
      <c r="I29" s="72" t="s">
        <v>265</v>
      </c>
      <c r="J29" s="72" t="s">
        <v>247</v>
      </c>
      <c r="K29" s="73" t="s">
        <v>251</v>
      </c>
      <c r="L29" s="74"/>
      <c r="M29" s="69"/>
      <c r="N29" s="69"/>
      <c r="O29" s="69"/>
      <c r="P29" s="69"/>
      <c r="Q29" s="69"/>
      <c r="R29" s="69"/>
      <c r="S29" s="69"/>
      <c r="T29" s="69"/>
      <c r="U29" s="69"/>
      <c r="V29" s="69"/>
      <c r="W29" s="69"/>
      <c r="X29" s="69"/>
      <c r="Y29" s="69"/>
      <c r="Z29" s="69"/>
    </row>
    <row r="30" spans="1:28" x14ac:dyDescent="0.25">
      <c r="A30" s="69" t="s">
        <v>232</v>
      </c>
      <c r="B30" s="69" t="s">
        <v>261</v>
      </c>
      <c r="C30" s="69" t="s">
        <v>243</v>
      </c>
      <c r="D30" s="69" t="s">
        <v>244</v>
      </c>
      <c r="E30" s="69" t="s">
        <v>280</v>
      </c>
      <c r="F30" s="72" t="s">
        <v>236</v>
      </c>
      <c r="G30" s="72" t="s">
        <v>284</v>
      </c>
      <c r="H30" s="69" t="s">
        <v>230</v>
      </c>
      <c r="I30" s="72" t="s">
        <v>266</v>
      </c>
      <c r="J30" s="72" t="s">
        <v>248</v>
      </c>
      <c r="K30" s="73" t="s">
        <v>252</v>
      </c>
      <c r="L30" s="74"/>
      <c r="M30" s="69"/>
      <c r="N30" s="69"/>
      <c r="O30" s="69"/>
      <c r="P30" s="69"/>
      <c r="Q30" s="69"/>
      <c r="R30" s="69"/>
      <c r="S30" s="69"/>
      <c r="T30" s="69"/>
      <c r="U30" s="69"/>
      <c r="V30" s="69"/>
      <c r="W30" s="69"/>
      <c r="X30" s="69"/>
      <c r="Y30" s="69"/>
      <c r="Z30" s="69"/>
    </row>
    <row r="31" spans="1:28" x14ac:dyDescent="0.25">
      <c r="A31" s="69" t="s">
        <v>0</v>
      </c>
      <c r="B31" s="69" t="s">
        <v>0</v>
      </c>
      <c r="C31" s="69" t="s">
        <v>0</v>
      </c>
      <c r="D31" s="69" t="s">
        <v>0</v>
      </c>
      <c r="E31" s="69" t="s">
        <v>0</v>
      </c>
      <c r="F31" s="69" t="s">
        <v>0</v>
      </c>
      <c r="G31" s="69" t="s">
        <v>0</v>
      </c>
      <c r="H31" s="69" t="s">
        <v>0</v>
      </c>
      <c r="I31" s="69" t="s">
        <v>0</v>
      </c>
      <c r="J31" s="69" t="s">
        <v>0</v>
      </c>
      <c r="K31" s="69" t="s">
        <v>0</v>
      </c>
      <c r="L31" s="74"/>
      <c r="M31" s="69"/>
      <c r="N31" s="69"/>
      <c r="O31" s="69"/>
      <c r="P31" s="69"/>
      <c r="Q31" s="69"/>
      <c r="R31" s="69"/>
      <c r="S31" s="69"/>
      <c r="T31" s="69"/>
      <c r="U31" s="69"/>
      <c r="V31" s="69"/>
      <c r="W31" s="69"/>
      <c r="X31" s="69"/>
      <c r="Y31" s="69"/>
      <c r="Z31" s="69"/>
    </row>
    <row r="32" spans="1:28" ht="30" x14ac:dyDescent="0.25">
      <c r="A32" s="76" t="s">
        <v>347</v>
      </c>
      <c r="B32" s="76"/>
      <c r="C32" s="72" t="s">
        <v>354</v>
      </c>
      <c r="D32" s="72" t="s">
        <v>355</v>
      </c>
      <c r="E32" s="72" t="s">
        <v>356</v>
      </c>
      <c r="F32" s="72" t="s">
        <v>357</v>
      </c>
      <c r="G32" s="72" t="s">
        <v>358</v>
      </c>
      <c r="H32" s="72" t="s">
        <v>230</v>
      </c>
      <c r="I32" s="72" t="s">
        <v>359</v>
      </c>
      <c r="J32" s="72" t="s">
        <v>360</v>
      </c>
      <c r="K32" s="69"/>
      <c r="L32" s="69"/>
      <c r="M32" s="69"/>
      <c r="N32" s="69"/>
      <c r="O32" s="69"/>
      <c r="P32" s="69"/>
      <c r="Q32" s="69"/>
      <c r="R32" s="69"/>
      <c r="S32" s="69"/>
      <c r="T32" s="69"/>
      <c r="U32" s="69"/>
      <c r="V32" s="69"/>
      <c r="W32" s="69"/>
      <c r="X32" s="69"/>
      <c r="Y32" s="69"/>
      <c r="Z32" s="69"/>
    </row>
    <row r="33" spans="1:26" x14ac:dyDescent="0.25">
      <c r="A33" s="69" t="s">
        <v>0</v>
      </c>
      <c r="B33" s="69" t="s">
        <v>0</v>
      </c>
      <c r="C33" s="69" t="s">
        <v>0</v>
      </c>
      <c r="D33" s="69" t="s">
        <v>0</v>
      </c>
      <c r="E33" s="69" t="s">
        <v>0</v>
      </c>
      <c r="F33" s="69" t="s">
        <v>0</v>
      </c>
      <c r="G33" s="69" t="s">
        <v>0</v>
      </c>
      <c r="H33" s="69" t="s">
        <v>0</v>
      </c>
      <c r="I33" s="69" t="s">
        <v>0</v>
      </c>
      <c r="J33" s="69" t="s">
        <v>0</v>
      </c>
      <c r="K33" s="69" t="s">
        <v>0</v>
      </c>
      <c r="L33" s="69"/>
      <c r="M33" s="69"/>
      <c r="N33" s="69"/>
      <c r="O33" s="69"/>
      <c r="P33" s="69"/>
      <c r="Q33" s="69"/>
      <c r="R33" s="69"/>
      <c r="S33" s="69"/>
      <c r="T33" s="69"/>
      <c r="U33" s="69"/>
      <c r="V33" s="69"/>
      <c r="W33" s="69"/>
      <c r="X33" s="69"/>
      <c r="Y33" s="69"/>
      <c r="Z33" s="69"/>
    </row>
    <row r="37" spans="1:26" x14ac:dyDescent="0.25">
      <c r="A37"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3.42578125" style="1" customWidth="1"/>
    <col min="16" max="16384" width="9.140625" style="1"/>
  </cols>
  <sheetData>
    <row r="1" spans="1:28" s="11" customFormat="1" ht="18.75" customHeight="1" x14ac:dyDescent="0.2">
      <c r="A1" s="17"/>
      <c r="B1" s="17"/>
      <c r="O1" s="32"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47" t="str">
        <f>'1. паспорт местоположение'!A5:C5</f>
        <v>Год раскрытия информации: 2025 год</v>
      </c>
      <c r="B5" s="347"/>
      <c r="C5" s="347"/>
      <c r="D5" s="347"/>
      <c r="E5" s="347"/>
      <c r="F5" s="347"/>
      <c r="G5" s="347"/>
      <c r="H5" s="347"/>
      <c r="I5" s="347"/>
      <c r="J5" s="347"/>
      <c r="K5" s="347"/>
      <c r="L5" s="347"/>
      <c r="M5" s="347"/>
      <c r="N5" s="347"/>
      <c r="O5" s="347"/>
      <c r="P5" s="94"/>
      <c r="Q5" s="94"/>
      <c r="R5" s="94"/>
      <c r="S5" s="94"/>
      <c r="T5" s="94"/>
      <c r="U5" s="94"/>
      <c r="V5" s="94"/>
      <c r="W5" s="94"/>
      <c r="X5" s="94"/>
      <c r="Y5" s="94"/>
      <c r="Z5" s="94"/>
      <c r="AA5" s="94"/>
      <c r="AB5" s="94"/>
    </row>
    <row r="6" spans="1:28" s="11" customFormat="1" ht="18.75" x14ac:dyDescent="0.3">
      <c r="A6" s="16"/>
      <c r="B6" s="16"/>
      <c r="L6" s="14"/>
    </row>
    <row r="7" spans="1:28" s="11" customFormat="1" ht="18.75" x14ac:dyDescent="0.2">
      <c r="A7" s="351" t="s">
        <v>7</v>
      </c>
      <c r="B7" s="351"/>
      <c r="C7" s="351"/>
      <c r="D7" s="351"/>
      <c r="E7" s="351"/>
      <c r="F7" s="351"/>
      <c r="G7" s="351"/>
      <c r="H7" s="351"/>
      <c r="I7" s="351"/>
      <c r="J7" s="351"/>
      <c r="K7" s="351"/>
      <c r="L7" s="351"/>
      <c r="M7" s="351"/>
      <c r="N7" s="351"/>
      <c r="O7" s="351"/>
      <c r="P7" s="12"/>
      <c r="Q7" s="12"/>
      <c r="R7" s="12"/>
      <c r="S7" s="12"/>
      <c r="T7" s="12"/>
      <c r="U7" s="12"/>
      <c r="V7" s="12"/>
      <c r="W7" s="12"/>
      <c r="X7" s="12"/>
      <c r="Y7" s="12"/>
      <c r="Z7" s="12"/>
    </row>
    <row r="8" spans="1:28" s="11" customFormat="1" ht="18.75" x14ac:dyDescent="0.2">
      <c r="A8" s="351"/>
      <c r="B8" s="351"/>
      <c r="C8" s="351"/>
      <c r="D8" s="351"/>
      <c r="E8" s="351"/>
      <c r="F8" s="351"/>
      <c r="G8" s="351"/>
      <c r="H8" s="351"/>
      <c r="I8" s="351"/>
      <c r="J8" s="351"/>
      <c r="K8" s="351"/>
      <c r="L8" s="351"/>
      <c r="M8" s="351"/>
      <c r="N8" s="351"/>
      <c r="O8" s="351"/>
      <c r="P8" s="12"/>
      <c r="Q8" s="12"/>
      <c r="R8" s="12"/>
      <c r="S8" s="12"/>
      <c r="T8" s="12"/>
      <c r="U8" s="12"/>
      <c r="V8" s="12"/>
      <c r="W8" s="12"/>
      <c r="X8" s="12"/>
      <c r="Y8" s="12"/>
      <c r="Z8" s="12"/>
    </row>
    <row r="9" spans="1:28" s="11" customFormat="1" ht="18.75" x14ac:dyDescent="0.2">
      <c r="A9" s="382" t="str">
        <f>'1. паспорт местоположение'!A9:C9</f>
        <v>Акционерное общество "Россети Янтарь" ДЗО  ПАО "Россети"</v>
      </c>
      <c r="B9" s="382"/>
      <c r="C9" s="382"/>
      <c r="D9" s="382"/>
      <c r="E9" s="382"/>
      <c r="F9" s="382"/>
      <c r="G9" s="382"/>
      <c r="H9" s="382"/>
      <c r="I9" s="382"/>
      <c r="J9" s="382"/>
      <c r="K9" s="382"/>
      <c r="L9" s="382"/>
      <c r="M9" s="382"/>
      <c r="N9" s="382"/>
      <c r="O9" s="382"/>
      <c r="P9" s="12"/>
      <c r="Q9" s="12"/>
      <c r="R9" s="12"/>
      <c r="S9" s="12"/>
      <c r="T9" s="12"/>
      <c r="U9" s="12"/>
      <c r="V9" s="12"/>
      <c r="W9" s="12"/>
      <c r="X9" s="12"/>
      <c r="Y9" s="12"/>
      <c r="Z9" s="12"/>
    </row>
    <row r="10" spans="1:28" s="11" customFormat="1" ht="18.75" x14ac:dyDescent="0.2">
      <c r="A10" s="348" t="s">
        <v>6</v>
      </c>
      <c r="B10" s="348"/>
      <c r="C10" s="348"/>
      <c r="D10" s="348"/>
      <c r="E10" s="348"/>
      <c r="F10" s="348"/>
      <c r="G10" s="348"/>
      <c r="H10" s="348"/>
      <c r="I10" s="348"/>
      <c r="J10" s="348"/>
      <c r="K10" s="348"/>
      <c r="L10" s="348"/>
      <c r="M10" s="348"/>
      <c r="N10" s="348"/>
      <c r="O10" s="348"/>
      <c r="P10" s="12"/>
      <c r="Q10" s="12"/>
      <c r="R10" s="12"/>
      <c r="S10" s="12"/>
      <c r="T10" s="12"/>
      <c r="U10" s="12"/>
      <c r="V10" s="12"/>
      <c r="W10" s="12"/>
      <c r="X10" s="12"/>
      <c r="Y10" s="12"/>
      <c r="Z10" s="12"/>
    </row>
    <row r="11" spans="1:28" s="11" customFormat="1" ht="18.75" x14ac:dyDescent="0.2">
      <c r="A11" s="351"/>
      <c r="B11" s="351"/>
      <c r="C11" s="351"/>
      <c r="D11" s="351"/>
      <c r="E11" s="351"/>
      <c r="F11" s="351"/>
      <c r="G11" s="351"/>
      <c r="H11" s="351"/>
      <c r="I11" s="351"/>
      <c r="J11" s="351"/>
      <c r="K11" s="351"/>
      <c r="L11" s="351"/>
      <c r="M11" s="351"/>
      <c r="N11" s="351"/>
      <c r="O11" s="351"/>
      <c r="P11" s="12"/>
      <c r="Q11" s="12"/>
      <c r="R11" s="12"/>
      <c r="S11" s="12"/>
      <c r="T11" s="12"/>
      <c r="U11" s="12"/>
      <c r="V11" s="12"/>
      <c r="W11" s="12"/>
      <c r="X11" s="12"/>
      <c r="Y11" s="12"/>
      <c r="Z11" s="12"/>
    </row>
    <row r="12" spans="1:28" s="11" customFormat="1" ht="18.75" x14ac:dyDescent="0.2">
      <c r="A12" s="382" t="str">
        <f>'1. паспорт местоположение'!A12:C12</f>
        <v>N_22-1238</v>
      </c>
      <c r="B12" s="382"/>
      <c r="C12" s="382"/>
      <c r="D12" s="382"/>
      <c r="E12" s="382"/>
      <c r="F12" s="382"/>
      <c r="G12" s="382"/>
      <c r="H12" s="382"/>
      <c r="I12" s="382"/>
      <c r="J12" s="382"/>
      <c r="K12" s="382"/>
      <c r="L12" s="382"/>
      <c r="M12" s="382"/>
      <c r="N12" s="382"/>
      <c r="O12" s="382"/>
      <c r="P12" s="12"/>
      <c r="Q12" s="12"/>
      <c r="R12" s="12"/>
      <c r="S12" s="12"/>
      <c r="T12" s="12"/>
      <c r="U12" s="12"/>
      <c r="V12" s="12"/>
      <c r="W12" s="12"/>
      <c r="X12" s="12"/>
      <c r="Y12" s="12"/>
      <c r="Z12" s="12"/>
    </row>
    <row r="13" spans="1:28" s="11" customFormat="1" ht="18.75" x14ac:dyDescent="0.2">
      <c r="A13" s="348" t="s">
        <v>5</v>
      </c>
      <c r="B13" s="348"/>
      <c r="C13" s="348"/>
      <c r="D13" s="348"/>
      <c r="E13" s="348"/>
      <c r="F13" s="348"/>
      <c r="G13" s="348"/>
      <c r="H13" s="348"/>
      <c r="I13" s="348"/>
      <c r="J13" s="348"/>
      <c r="K13" s="348"/>
      <c r="L13" s="348"/>
      <c r="M13" s="348"/>
      <c r="N13" s="348"/>
      <c r="O13" s="348"/>
      <c r="P13" s="12"/>
      <c r="Q13" s="12"/>
      <c r="R13" s="12"/>
      <c r="S13" s="12"/>
      <c r="T13" s="12"/>
      <c r="U13" s="12"/>
      <c r="V13" s="12"/>
      <c r="W13" s="12"/>
      <c r="X13" s="12"/>
      <c r="Y13" s="12"/>
      <c r="Z13" s="12"/>
    </row>
    <row r="14" spans="1:28" s="9" customFormat="1" ht="15.75" customHeight="1" x14ac:dyDescent="0.2">
      <c r="A14" s="383"/>
      <c r="B14" s="383"/>
      <c r="C14" s="383"/>
      <c r="D14" s="383"/>
      <c r="E14" s="383"/>
      <c r="F14" s="383"/>
      <c r="G14" s="383"/>
      <c r="H14" s="383"/>
      <c r="I14" s="383"/>
      <c r="J14" s="383"/>
      <c r="K14" s="383"/>
      <c r="L14" s="383"/>
      <c r="M14" s="383"/>
      <c r="N14" s="383"/>
      <c r="O14" s="383"/>
      <c r="P14" s="10"/>
      <c r="Q14" s="10"/>
      <c r="R14" s="10"/>
      <c r="S14" s="10"/>
      <c r="T14" s="10"/>
      <c r="U14" s="10"/>
      <c r="V14" s="10"/>
      <c r="W14" s="10"/>
      <c r="X14" s="10"/>
      <c r="Y14" s="10"/>
      <c r="Z14" s="10"/>
    </row>
    <row r="15" spans="1:28" s="3" customFormat="1" ht="22.5" customHeight="1" x14ac:dyDescent="0.2">
      <c r="A15" s="354"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54"/>
      <c r="C15" s="354"/>
      <c r="D15" s="354"/>
      <c r="E15" s="354"/>
      <c r="F15" s="354"/>
      <c r="G15" s="354"/>
      <c r="H15" s="354"/>
      <c r="I15" s="354"/>
      <c r="J15" s="354"/>
      <c r="K15" s="354"/>
      <c r="L15" s="354"/>
      <c r="M15" s="354"/>
      <c r="N15" s="354"/>
      <c r="O15" s="354"/>
      <c r="P15" s="8"/>
      <c r="Q15" s="8"/>
      <c r="R15" s="8"/>
      <c r="S15" s="8"/>
      <c r="T15" s="8"/>
      <c r="U15" s="8"/>
      <c r="V15" s="8"/>
      <c r="W15" s="8"/>
      <c r="X15" s="8"/>
      <c r="Y15" s="8"/>
      <c r="Z15" s="8"/>
    </row>
    <row r="16" spans="1:28" s="3" customFormat="1" ht="15" customHeight="1" x14ac:dyDescent="0.2">
      <c r="A16" s="348" t="s">
        <v>4</v>
      </c>
      <c r="B16" s="348"/>
      <c r="C16" s="348"/>
      <c r="D16" s="348"/>
      <c r="E16" s="348"/>
      <c r="F16" s="348"/>
      <c r="G16" s="348"/>
      <c r="H16" s="348"/>
      <c r="I16" s="348"/>
      <c r="J16" s="348"/>
      <c r="K16" s="348"/>
      <c r="L16" s="348"/>
      <c r="M16" s="348"/>
      <c r="N16" s="348"/>
      <c r="O16" s="348"/>
      <c r="P16" s="6"/>
      <c r="Q16" s="6"/>
      <c r="R16" s="6"/>
      <c r="S16" s="6"/>
      <c r="T16" s="6"/>
      <c r="U16" s="6"/>
      <c r="V16" s="6"/>
      <c r="W16" s="6"/>
      <c r="X16" s="6"/>
      <c r="Y16" s="6"/>
      <c r="Z16" s="6"/>
    </row>
    <row r="17" spans="1:26" s="3" customFormat="1" ht="15" customHeight="1" x14ac:dyDescent="0.2">
      <c r="A17" s="367"/>
      <c r="B17" s="367"/>
      <c r="C17" s="367"/>
      <c r="D17" s="367"/>
      <c r="E17" s="367"/>
      <c r="F17" s="367"/>
      <c r="G17" s="367"/>
      <c r="H17" s="367"/>
      <c r="I17" s="367"/>
      <c r="J17" s="367"/>
      <c r="K17" s="367"/>
      <c r="L17" s="367"/>
      <c r="M17" s="367"/>
      <c r="N17" s="367"/>
      <c r="O17" s="367"/>
      <c r="P17" s="4"/>
      <c r="Q17" s="4"/>
      <c r="R17" s="4"/>
      <c r="S17" s="4"/>
      <c r="T17" s="4"/>
      <c r="U17" s="4"/>
      <c r="V17" s="4"/>
      <c r="W17" s="4"/>
    </row>
    <row r="18" spans="1:26" s="3" customFormat="1" ht="91.5" customHeight="1" x14ac:dyDescent="0.2">
      <c r="A18" s="392" t="s">
        <v>490</v>
      </c>
      <c r="B18" s="392"/>
      <c r="C18" s="392"/>
      <c r="D18" s="392"/>
      <c r="E18" s="392"/>
      <c r="F18" s="392"/>
      <c r="G18" s="392"/>
      <c r="H18" s="392"/>
      <c r="I18" s="392"/>
      <c r="J18" s="392"/>
      <c r="K18" s="392"/>
      <c r="L18" s="392"/>
      <c r="M18" s="392"/>
      <c r="N18" s="392"/>
      <c r="O18" s="392"/>
      <c r="P18" s="7"/>
      <c r="Q18" s="7"/>
      <c r="R18" s="7"/>
      <c r="S18" s="7"/>
      <c r="T18" s="7"/>
      <c r="U18" s="7"/>
      <c r="V18" s="7"/>
      <c r="W18" s="7"/>
      <c r="X18" s="7"/>
      <c r="Y18" s="7"/>
      <c r="Z18" s="7"/>
    </row>
    <row r="19" spans="1:26" s="3" customFormat="1" ht="78" customHeight="1" x14ac:dyDescent="0.2">
      <c r="A19" s="360" t="s">
        <v>3</v>
      </c>
      <c r="B19" s="360" t="s">
        <v>82</v>
      </c>
      <c r="C19" s="360" t="s">
        <v>81</v>
      </c>
      <c r="D19" s="360" t="s">
        <v>73</v>
      </c>
      <c r="E19" s="393" t="s">
        <v>80</v>
      </c>
      <c r="F19" s="394"/>
      <c r="G19" s="394"/>
      <c r="H19" s="394"/>
      <c r="I19" s="395"/>
      <c r="J19" s="360" t="s">
        <v>79</v>
      </c>
      <c r="K19" s="360"/>
      <c r="L19" s="360"/>
      <c r="M19" s="360"/>
      <c r="N19" s="360"/>
      <c r="O19" s="360"/>
      <c r="P19" s="4"/>
      <c r="Q19" s="4"/>
      <c r="R19" s="4"/>
      <c r="S19" s="4"/>
      <c r="T19" s="4"/>
      <c r="U19" s="4"/>
      <c r="V19" s="4"/>
      <c r="W19" s="4"/>
    </row>
    <row r="20" spans="1:26" s="3" customFormat="1" ht="51" customHeight="1" x14ac:dyDescent="0.2">
      <c r="A20" s="360"/>
      <c r="B20" s="360"/>
      <c r="C20" s="360"/>
      <c r="D20" s="360"/>
      <c r="E20" s="33" t="s">
        <v>78</v>
      </c>
      <c r="F20" s="33" t="s">
        <v>77</v>
      </c>
      <c r="G20" s="33" t="s">
        <v>76</v>
      </c>
      <c r="H20" s="33" t="s">
        <v>75</v>
      </c>
      <c r="I20" s="33" t="s">
        <v>74</v>
      </c>
      <c r="J20" s="337">
        <v>2024</v>
      </c>
      <c r="K20" s="337">
        <v>2025</v>
      </c>
      <c r="L20" s="337">
        <v>2026</v>
      </c>
      <c r="M20" s="337">
        <v>2027</v>
      </c>
      <c r="N20" s="337">
        <v>2028</v>
      </c>
      <c r="O20" s="337">
        <v>2029</v>
      </c>
      <c r="P20" s="27"/>
      <c r="Q20" s="27"/>
      <c r="R20" s="27"/>
      <c r="S20" s="27"/>
      <c r="T20" s="27"/>
      <c r="U20" s="27"/>
      <c r="V20" s="27"/>
      <c r="W20" s="27"/>
      <c r="X20" s="26"/>
      <c r="Y20" s="26"/>
      <c r="Z20" s="26"/>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4.5" customHeight="1" x14ac:dyDescent="0.2">
      <c r="A22" s="36" t="s">
        <v>62</v>
      </c>
      <c r="B22" s="38">
        <v>2025</v>
      </c>
      <c r="C22" s="156" t="s">
        <v>544</v>
      </c>
      <c r="D22" s="156" t="s">
        <v>544</v>
      </c>
      <c r="E22" s="29">
        <v>0</v>
      </c>
      <c r="F22" s="29">
        <v>0</v>
      </c>
      <c r="G22" s="29">
        <v>0</v>
      </c>
      <c r="H22" s="29">
        <v>0</v>
      </c>
      <c r="I22" s="29">
        <v>0</v>
      </c>
      <c r="J22" s="35">
        <v>0</v>
      </c>
      <c r="K22" s="35">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zoomScale="80" zoomScaleNormal="80" workbookViewId="0">
      <selection activeCell="B81" sqref="B81"/>
    </sheetView>
  </sheetViews>
  <sheetFormatPr defaultColWidth="9.140625" defaultRowHeight="15.75" x14ac:dyDescent="0.2"/>
  <cols>
    <col min="1" max="1" width="61.7109375" style="187" customWidth="1"/>
    <col min="2" max="2" width="18.5703125" style="172" customWidth="1"/>
    <col min="3" max="12" width="16.85546875" style="172" customWidth="1"/>
    <col min="13" max="27" width="16.85546875" style="172" hidden="1" customWidth="1"/>
    <col min="28" max="29" width="16.85546875" style="173" hidden="1" customWidth="1"/>
    <col min="30" max="30" width="16.85546875" style="173" customWidth="1"/>
    <col min="31" max="36" width="16.85546875" style="174" customWidth="1"/>
    <col min="37" max="241" width="9.140625" style="174"/>
    <col min="242" max="242" width="61.7109375" style="174" customWidth="1"/>
    <col min="243" max="243" width="18.5703125" style="174" customWidth="1"/>
    <col min="244" max="283" width="16.85546875" style="174" customWidth="1"/>
    <col min="284" max="285" width="18.5703125" style="174" customWidth="1"/>
    <col min="286" max="286" width="21.7109375" style="174" customWidth="1"/>
    <col min="287" max="497" width="9.140625" style="174"/>
    <col min="498" max="498" width="61.7109375" style="174" customWidth="1"/>
    <col min="499" max="499" width="18.5703125" style="174" customWidth="1"/>
    <col min="500" max="539" width="16.85546875" style="174" customWidth="1"/>
    <col min="540" max="541" width="18.5703125" style="174" customWidth="1"/>
    <col min="542" max="542" width="21.7109375" style="174" customWidth="1"/>
    <col min="543" max="753" width="9.140625" style="174"/>
    <col min="754" max="754" width="61.7109375" style="174" customWidth="1"/>
    <col min="755" max="755" width="18.5703125" style="174" customWidth="1"/>
    <col min="756" max="795" width="16.85546875" style="174" customWidth="1"/>
    <col min="796" max="797" width="18.5703125" style="174" customWidth="1"/>
    <col min="798" max="798" width="21.7109375" style="174" customWidth="1"/>
    <col min="799" max="1009" width="9.140625" style="174"/>
    <col min="1010" max="1010" width="61.7109375" style="174" customWidth="1"/>
    <col min="1011" max="1011" width="18.5703125" style="174" customWidth="1"/>
    <col min="1012" max="1051" width="16.85546875" style="174" customWidth="1"/>
    <col min="1052" max="1053" width="18.5703125" style="174" customWidth="1"/>
    <col min="1054" max="1054" width="21.7109375" style="174" customWidth="1"/>
    <col min="1055" max="1265" width="9.140625" style="174"/>
    <col min="1266" max="1266" width="61.7109375" style="174" customWidth="1"/>
    <col min="1267" max="1267" width="18.5703125" style="174" customWidth="1"/>
    <col min="1268" max="1307" width="16.85546875" style="174" customWidth="1"/>
    <col min="1308" max="1309" width="18.5703125" style="174" customWidth="1"/>
    <col min="1310" max="1310" width="21.7109375" style="174" customWidth="1"/>
    <col min="1311" max="1521" width="9.140625" style="174"/>
    <col min="1522" max="1522" width="61.7109375" style="174" customWidth="1"/>
    <col min="1523" max="1523" width="18.5703125" style="174" customWidth="1"/>
    <col min="1524" max="1563" width="16.85546875" style="174" customWidth="1"/>
    <col min="1564" max="1565" width="18.5703125" style="174" customWidth="1"/>
    <col min="1566" max="1566" width="21.7109375" style="174" customWidth="1"/>
    <col min="1567" max="1777" width="9.140625" style="174"/>
    <col min="1778" max="1778" width="61.7109375" style="174" customWidth="1"/>
    <col min="1779" max="1779" width="18.5703125" style="174" customWidth="1"/>
    <col min="1780" max="1819" width="16.85546875" style="174" customWidth="1"/>
    <col min="1820" max="1821" width="18.5703125" style="174" customWidth="1"/>
    <col min="1822" max="1822" width="21.7109375" style="174" customWidth="1"/>
    <col min="1823" max="2033" width="9.140625" style="174"/>
    <col min="2034" max="2034" width="61.7109375" style="174" customWidth="1"/>
    <col min="2035" max="2035" width="18.5703125" style="174" customWidth="1"/>
    <col min="2036" max="2075" width="16.85546875" style="174" customWidth="1"/>
    <col min="2076" max="2077" width="18.5703125" style="174" customWidth="1"/>
    <col min="2078" max="2078" width="21.7109375" style="174" customWidth="1"/>
    <col min="2079" max="2289" width="9.140625" style="174"/>
    <col min="2290" max="2290" width="61.7109375" style="174" customWidth="1"/>
    <col min="2291" max="2291" width="18.5703125" style="174" customWidth="1"/>
    <col min="2292" max="2331" width="16.85546875" style="174" customWidth="1"/>
    <col min="2332" max="2333" width="18.5703125" style="174" customWidth="1"/>
    <col min="2334" max="2334" width="21.7109375" style="174" customWidth="1"/>
    <col min="2335" max="2545" width="9.140625" style="174"/>
    <col min="2546" max="2546" width="61.7109375" style="174" customWidth="1"/>
    <col min="2547" max="2547" width="18.5703125" style="174" customWidth="1"/>
    <col min="2548" max="2587" width="16.85546875" style="174" customWidth="1"/>
    <col min="2588" max="2589" width="18.5703125" style="174" customWidth="1"/>
    <col min="2590" max="2590" width="21.7109375" style="174" customWidth="1"/>
    <col min="2591" max="2801" width="9.140625" style="174"/>
    <col min="2802" max="2802" width="61.7109375" style="174" customWidth="1"/>
    <col min="2803" max="2803" width="18.5703125" style="174" customWidth="1"/>
    <col min="2804" max="2843" width="16.85546875" style="174" customWidth="1"/>
    <col min="2844" max="2845" width="18.5703125" style="174" customWidth="1"/>
    <col min="2846" max="2846" width="21.7109375" style="174" customWidth="1"/>
    <col min="2847" max="3057" width="9.140625" style="174"/>
    <col min="3058" max="3058" width="61.7109375" style="174" customWidth="1"/>
    <col min="3059" max="3059" width="18.5703125" style="174" customWidth="1"/>
    <col min="3060" max="3099" width="16.85546875" style="174" customWidth="1"/>
    <col min="3100" max="3101" width="18.5703125" style="174" customWidth="1"/>
    <col min="3102" max="3102" width="21.7109375" style="174" customWidth="1"/>
    <col min="3103" max="3313" width="9.140625" style="174"/>
    <col min="3314" max="3314" width="61.7109375" style="174" customWidth="1"/>
    <col min="3315" max="3315" width="18.5703125" style="174" customWidth="1"/>
    <col min="3316" max="3355" width="16.85546875" style="174" customWidth="1"/>
    <col min="3356" max="3357" width="18.5703125" style="174" customWidth="1"/>
    <col min="3358" max="3358" width="21.7109375" style="174" customWidth="1"/>
    <col min="3359" max="3569" width="9.140625" style="174"/>
    <col min="3570" max="3570" width="61.7109375" style="174" customWidth="1"/>
    <col min="3571" max="3571" width="18.5703125" style="174" customWidth="1"/>
    <col min="3572" max="3611" width="16.85546875" style="174" customWidth="1"/>
    <col min="3612" max="3613" width="18.5703125" style="174" customWidth="1"/>
    <col min="3614" max="3614" width="21.7109375" style="174" customWidth="1"/>
    <col min="3615" max="3825" width="9.140625" style="174"/>
    <col min="3826" max="3826" width="61.7109375" style="174" customWidth="1"/>
    <col min="3827" max="3827" width="18.5703125" style="174" customWidth="1"/>
    <col min="3828" max="3867" width="16.85546875" style="174" customWidth="1"/>
    <col min="3868" max="3869" width="18.5703125" style="174" customWidth="1"/>
    <col min="3870" max="3870" width="21.7109375" style="174" customWidth="1"/>
    <col min="3871" max="4081" width="9.140625" style="174"/>
    <col min="4082" max="4082" width="61.7109375" style="174" customWidth="1"/>
    <col min="4083" max="4083" width="18.5703125" style="174" customWidth="1"/>
    <col min="4084" max="4123" width="16.85546875" style="174" customWidth="1"/>
    <col min="4124" max="4125" width="18.5703125" style="174" customWidth="1"/>
    <col min="4126" max="4126" width="21.7109375" style="174" customWidth="1"/>
    <col min="4127" max="4337" width="9.140625" style="174"/>
    <col min="4338" max="4338" width="61.7109375" style="174" customWidth="1"/>
    <col min="4339" max="4339" width="18.5703125" style="174" customWidth="1"/>
    <col min="4340" max="4379" width="16.85546875" style="174" customWidth="1"/>
    <col min="4380" max="4381" width="18.5703125" style="174" customWidth="1"/>
    <col min="4382" max="4382" width="21.7109375" style="174" customWidth="1"/>
    <col min="4383" max="4593" width="9.140625" style="174"/>
    <col min="4594" max="4594" width="61.7109375" style="174" customWidth="1"/>
    <col min="4595" max="4595" width="18.5703125" style="174" customWidth="1"/>
    <col min="4596" max="4635" width="16.85546875" style="174" customWidth="1"/>
    <col min="4636" max="4637" width="18.5703125" style="174" customWidth="1"/>
    <col min="4638" max="4638" width="21.7109375" style="174" customWidth="1"/>
    <col min="4639" max="4849" width="9.140625" style="174"/>
    <col min="4850" max="4850" width="61.7109375" style="174" customWidth="1"/>
    <col min="4851" max="4851" width="18.5703125" style="174" customWidth="1"/>
    <col min="4852" max="4891" width="16.85546875" style="174" customWidth="1"/>
    <col min="4892" max="4893" width="18.5703125" style="174" customWidth="1"/>
    <col min="4894" max="4894" width="21.7109375" style="174" customWidth="1"/>
    <col min="4895" max="5105" width="9.140625" style="174"/>
    <col min="5106" max="5106" width="61.7109375" style="174" customWidth="1"/>
    <col min="5107" max="5107" width="18.5703125" style="174" customWidth="1"/>
    <col min="5108" max="5147" width="16.85546875" style="174" customWidth="1"/>
    <col min="5148" max="5149" width="18.5703125" style="174" customWidth="1"/>
    <col min="5150" max="5150" width="21.7109375" style="174" customWidth="1"/>
    <col min="5151" max="5361" width="9.140625" style="174"/>
    <col min="5362" max="5362" width="61.7109375" style="174" customWidth="1"/>
    <col min="5363" max="5363" width="18.5703125" style="174" customWidth="1"/>
    <col min="5364" max="5403" width="16.85546875" style="174" customWidth="1"/>
    <col min="5404" max="5405" width="18.5703125" style="174" customWidth="1"/>
    <col min="5406" max="5406" width="21.7109375" style="174" customWidth="1"/>
    <col min="5407" max="5617" width="9.140625" style="174"/>
    <col min="5618" max="5618" width="61.7109375" style="174" customWidth="1"/>
    <col min="5619" max="5619" width="18.5703125" style="174" customWidth="1"/>
    <col min="5620" max="5659" width="16.85546875" style="174" customWidth="1"/>
    <col min="5660" max="5661" width="18.5703125" style="174" customWidth="1"/>
    <col min="5662" max="5662" width="21.7109375" style="174" customWidth="1"/>
    <col min="5663" max="5873" width="9.140625" style="174"/>
    <col min="5874" max="5874" width="61.7109375" style="174" customWidth="1"/>
    <col min="5875" max="5875" width="18.5703125" style="174" customWidth="1"/>
    <col min="5876" max="5915" width="16.85546875" style="174" customWidth="1"/>
    <col min="5916" max="5917" width="18.5703125" style="174" customWidth="1"/>
    <col min="5918" max="5918" width="21.7109375" style="174" customWidth="1"/>
    <col min="5919" max="6129" width="9.140625" style="174"/>
    <col min="6130" max="6130" width="61.7109375" style="174" customWidth="1"/>
    <col min="6131" max="6131" width="18.5703125" style="174" customWidth="1"/>
    <col min="6132" max="6171" width="16.85546875" style="174" customWidth="1"/>
    <col min="6172" max="6173" width="18.5703125" style="174" customWidth="1"/>
    <col min="6174" max="6174" width="21.7109375" style="174" customWidth="1"/>
    <col min="6175" max="6385" width="9.140625" style="174"/>
    <col min="6386" max="6386" width="61.7109375" style="174" customWidth="1"/>
    <col min="6387" max="6387" width="18.5703125" style="174" customWidth="1"/>
    <col min="6388" max="6427" width="16.85546875" style="174" customWidth="1"/>
    <col min="6428" max="6429" width="18.5703125" style="174" customWidth="1"/>
    <col min="6430" max="6430" width="21.7109375" style="174" customWidth="1"/>
    <col min="6431" max="6641" width="9.140625" style="174"/>
    <col min="6642" max="6642" width="61.7109375" style="174" customWidth="1"/>
    <col min="6643" max="6643" width="18.5703125" style="174" customWidth="1"/>
    <col min="6644" max="6683" width="16.85546875" style="174" customWidth="1"/>
    <col min="6684" max="6685" width="18.5703125" style="174" customWidth="1"/>
    <col min="6686" max="6686" width="21.7109375" style="174" customWidth="1"/>
    <col min="6687" max="6897" width="9.140625" style="174"/>
    <col min="6898" max="6898" width="61.7109375" style="174" customWidth="1"/>
    <col min="6899" max="6899" width="18.5703125" style="174" customWidth="1"/>
    <col min="6900" max="6939" width="16.85546875" style="174" customWidth="1"/>
    <col min="6940" max="6941" width="18.5703125" style="174" customWidth="1"/>
    <col min="6942" max="6942" width="21.7109375" style="174" customWidth="1"/>
    <col min="6943" max="7153" width="9.140625" style="174"/>
    <col min="7154" max="7154" width="61.7109375" style="174" customWidth="1"/>
    <col min="7155" max="7155" width="18.5703125" style="174" customWidth="1"/>
    <col min="7156" max="7195" width="16.85546875" style="174" customWidth="1"/>
    <col min="7196" max="7197" width="18.5703125" style="174" customWidth="1"/>
    <col min="7198" max="7198" width="21.7109375" style="174" customWidth="1"/>
    <col min="7199" max="7409" width="9.140625" style="174"/>
    <col min="7410" max="7410" width="61.7109375" style="174" customWidth="1"/>
    <col min="7411" max="7411" width="18.5703125" style="174" customWidth="1"/>
    <col min="7412" max="7451" width="16.85546875" style="174" customWidth="1"/>
    <col min="7452" max="7453" width="18.5703125" style="174" customWidth="1"/>
    <col min="7454" max="7454" width="21.7109375" style="174" customWidth="1"/>
    <col min="7455" max="7665" width="9.140625" style="174"/>
    <col min="7666" max="7666" width="61.7109375" style="174" customWidth="1"/>
    <col min="7667" max="7667" width="18.5703125" style="174" customWidth="1"/>
    <col min="7668" max="7707" width="16.85546875" style="174" customWidth="1"/>
    <col min="7708" max="7709" width="18.5703125" style="174" customWidth="1"/>
    <col min="7710" max="7710" width="21.7109375" style="174" customWidth="1"/>
    <col min="7711" max="7921" width="9.140625" style="174"/>
    <col min="7922" max="7922" width="61.7109375" style="174" customWidth="1"/>
    <col min="7923" max="7923" width="18.5703125" style="174" customWidth="1"/>
    <col min="7924" max="7963" width="16.85546875" style="174" customWidth="1"/>
    <col min="7964" max="7965" width="18.5703125" style="174" customWidth="1"/>
    <col min="7966" max="7966" width="21.7109375" style="174" customWidth="1"/>
    <col min="7967" max="8177" width="9.140625" style="174"/>
    <col min="8178" max="8178" width="61.7109375" style="174" customWidth="1"/>
    <col min="8179" max="8179" width="18.5703125" style="174" customWidth="1"/>
    <col min="8180" max="8219" width="16.85546875" style="174" customWidth="1"/>
    <col min="8220" max="8221" width="18.5703125" style="174" customWidth="1"/>
    <col min="8222" max="8222" width="21.7109375" style="174" customWidth="1"/>
    <col min="8223" max="8433" width="9.140625" style="174"/>
    <col min="8434" max="8434" width="61.7109375" style="174" customWidth="1"/>
    <col min="8435" max="8435" width="18.5703125" style="174" customWidth="1"/>
    <col min="8436" max="8475" width="16.85546875" style="174" customWidth="1"/>
    <col min="8476" max="8477" width="18.5703125" style="174" customWidth="1"/>
    <col min="8478" max="8478" width="21.7109375" style="174" customWidth="1"/>
    <col min="8479" max="8689" width="9.140625" style="174"/>
    <col min="8690" max="8690" width="61.7109375" style="174" customWidth="1"/>
    <col min="8691" max="8691" width="18.5703125" style="174" customWidth="1"/>
    <col min="8692" max="8731" width="16.85546875" style="174" customWidth="1"/>
    <col min="8732" max="8733" width="18.5703125" style="174" customWidth="1"/>
    <col min="8734" max="8734" width="21.7109375" style="174" customWidth="1"/>
    <col min="8735" max="8945" width="9.140625" style="174"/>
    <col min="8946" max="8946" width="61.7109375" style="174" customWidth="1"/>
    <col min="8947" max="8947" width="18.5703125" style="174" customWidth="1"/>
    <col min="8948" max="8987" width="16.85546875" style="174" customWidth="1"/>
    <col min="8988" max="8989" width="18.5703125" style="174" customWidth="1"/>
    <col min="8990" max="8990" width="21.7109375" style="174" customWidth="1"/>
    <col min="8991" max="9201" width="9.140625" style="174"/>
    <col min="9202" max="9202" width="61.7109375" style="174" customWidth="1"/>
    <col min="9203" max="9203" width="18.5703125" style="174" customWidth="1"/>
    <col min="9204" max="9243" width="16.85546875" style="174" customWidth="1"/>
    <col min="9244" max="9245" width="18.5703125" style="174" customWidth="1"/>
    <col min="9246" max="9246" width="21.7109375" style="174" customWidth="1"/>
    <col min="9247" max="9457" width="9.140625" style="174"/>
    <col min="9458" max="9458" width="61.7109375" style="174" customWidth="1"/>
    <col min="9459" max="9459" width="18.5703125" style="174" customWidth="1"/>
    <col min="9460" max="9499" width="16.85546875" style="174" customWidth="1"/>
    <col min="9500" max="9501" width="18.5703125" style="174" customWidth="1"/>
    <col min="9502" max="9502" width="21.7109375" style="174" customWidth="1"/>
    <col min="9503" max="9713" width="9.140625" style="174"/>
    <col min="9714" max="9714" width="61.7109375" style="174" customWidth="1"/>
    <col min="9715" max="9715" width="18.5703125" style="174" customWidth="1"/>
    <col min="9716" max="9755" width="16.85546875" style="174" customWidth="1"/>
    <col min="9756" max="9757" width="18.5703125" style="174" customWidth="1"/>
    <col min="9758" max="9758" width="21.7109375" style="174" customWidth="1"/>
    <col min="9759" max="9969" width="9.140625" style="174"/>
    <col min="9970" max="9970" width="61.7109375" style="174" customWidth="1"/>
    <col min="9971" max="9971" width="18.5703125" style="174" customWidth="1"/>
    <col min="9972" max="10011" width="16.85546875" style="174" customWidth="1"/>
    <col min="10012" max="10013" width="18.5703125" style="174" customWidth="1"/>
    <col min="10014" max="10014" width="21.7109375" style="174" customWidth="1"/>
    <col min="10015" max="10225" width="9.140625" style="174"/>
    <col min="10226" max="10226" width="61.7109375" style="174" customWidth="1"/>
    <col min="10227" max="10227" width="18.5703125" style="174" customWidth="1"/>
    <col min="10228" max="10267" width="16.85546875" style="174" customWidth="1"/>
    <col min="10268" max="10269" width="18.5703125" style="174" customWidth="1"/>
    <col min="10270" max="10270" width="21.7109375" style="174" customWidth="1"/>
    <col min="10271" max="10481" width="9.140625" style="174"/>
    <col min="10482" max="10482" width="61.7109375" style="174" customWidth="1"/>
    <col min="10483" max="10483" width="18.5703125" style="174" customWidth="1"/>
    <col min="10484" max="10523" width="16.85546875" style="174" customWidth="1"/>
    <col min="10524" max="10525" width="18.5703125" style="174" customWidth="1"/>
    <col min="10526" max="10526" width="21.7109375" style="174" customWidth="1"/>
    <col min="10527" max="10737" width="9.140625" style="174"/>
    <col min="10738" max="10738" width="61.7109375" style="174" customWidth="1"/>
    <col min="10739" max="10739" width="18.5703125" style="174" customWidth="1"/>
    <col min="10740" max="10779" width="16.85546875" style="174" customWidth="1"/>
    <col min="10780" max="10781" width="18.5703125" style="174" customWidth="1"/>
    <col min="10782" max="10782" width="21.7109375" style="174" customWidth="1"/>
    <col min="10783" max="10993" width="9.140625" style="174"/>
    <col min="10994" max="10994" width="61.7109375" style="174" customWidth="1"/>
    <col min="10995" max="10995" width="18.5703125" style="174" customWidth="1"/>
    <col min="10996" max="11035" width="16.85546875" style="174" customWidth="1"/>
    <col min="11036" max="11037" width="18.5703125" style="174" customWidth="1"/>
    <col min="11038" max="11038" width="21.7109375" style="174" customWidth="1"/>
    <col min="11039" max="11249" width="9.140625" style="174"/>
    <col min="11250" max="11250" width="61.7109375" style="174" customWidth="1"/>
    <col min="11251" max="11251" width="18.5703125" style="174" customWidth="1"/>
    <col min="11252" max="11291" width="16.85546875" style="174" customWidth="1"/>
    <col min="11292" max="11293" width="18.5703125" style="174" customWidth="1"/>
    <col min="11294" max="11294" width="21.7109375" style="174" customWidth="1"/>
    <col min="11295" max="11505" width="9.140625" style="174"/>
    <col min="11506" max="11506" width="61.7109375" style="174" customWidth="1"/>
    <col min="11507" max="11507" width="18.5703125" style="174" customWidth="1"/>
    <col min="11508" max="11547" width="16.85546875" style="174" customWidth="1"/>
    <col min="11548" max="11549" width="18.5703125" style="174" customWidth="1"/>
    <col min="11550" max="11550" width="21.7109375" style="174" customWidth="1"/>
    <col min="11551" max="11761" width="9.140625" style="174"/>
    <col min="11762" max="11762" width="61.7109375" style="174" customWidth="1"/>
    <col min="11763" max="11763" width="18.5703125" style="174" customWidth="1"/>
    <col min="11764" max="11803" width="16.85546875" style="174" customWidth="1"/>
    <col min="11804" max="11805" width="18.5703125" style="174" customWidth="1"/>
    <col min="11806" max="11806" width="21.7109375" style="174" customWidth="1"/>
    <col min="11807" max="12017" width="9.140625" style="174"/>
    <col min="12018" max="12018" width="61.7109375" style="174" customWidth="1"/>
    <col min="12019" max="12019" width="18.5703125" style="174" customWidth="1"/>
    <col min="12020" max="12059" width="16.85546875" style="174" customWidth="1"/>
    <col min="12060" max="12061" width="18.5703125" style="174" customWidth="1"/>
    <col min="12062" max="12062" width="21.7109375" style="174" customWidth="1"/>
    <col min="12063" max="12273" width="9.140625" style="174"/>
    <col min="12274" max="12274" width="61.7109375" style="174" customWidth="1"/>
    <col min="12275" max="12275" width="18.5703125" style="174" customWidth="1"/>
    <col min="12276" max="12315" width="16.85546875" style="174" customWidth="1"/>
    <col min="12316" max="12317" width="18.5703125" style="174" customWidth="1"/>
    <col min="12318" max="12318" width="21.7109375" style="174" customWidth="1"/>
    <col min="12319" max="12529" width="9.140625" style="174"/>
    <col min="12530" max="12530" width="61.7109375" style="174" customWidth="1"/>
    <col min="12531" max="12531" width="18.5703125" style="174" customWidth="1"/>
    <col min="12532" max="12571" width="16.85546875" style="174" customWidth="1"/>
    <col min="12572" max="12573" width="18.5703125" style="174" customWidth="1"/>
    <col min="12574" max="12574" width="21.7109375" style="174" customWidth="1"/>
    <col min="12575" max="12785" width="9.140625" style="174"/>
    <col min="12786" max="12786" width="61.7109375" style="174" customWidth="1"/>
    <col min="12787" max="12787" width="18.5703125" style="174" customWidth="1"/>
    <col min="12788" max="12827" width="16.85546875" style="174" customWidth="1"/>
    <col min="12828" max="12829" width="18.5703125" style="174" customWidth="1"/>
    <col min="12830" max="12830" width="21.7109375" style="174" customWidth="1"/>
    <col min="12831" max="13041" width="9.140625" style="174"/>
    <col min="13042" max="13042" width="61.7109375" style="174" customWidth="1"/>
    <col min="13043" max="13043" width="18.5703125" style="174" customWidth="1"/>
    <col min="13044" max="13083" width="16.85546875" style="174" customWidth="1"/>
    <col min="13084" max="13085" width="18.5703125" style="174" customWidth="1"/>
    <col min="13086" max="13086" width="21.7109375" style="174" customWidth="1"/>
    <col min="13087" max="13297" width="9.140625" style="174"/>
    <col min="13298" max="13298" width="61.7109375" style="174" customWidth="1"/>
    <col min="13299" max="13299" width="18.5703125" style="174" customWidth="1"/>
    <col min="13300" max="13339" width="16.85546875" style="174" customWidth="1"/>
    <col min="13340" max="13341" width="18.5703125" style="174" customWidth="1"/>
    <col min="13342" max="13342" width="21.7109375" style="174" customWidth="1"/>
    <col min="13343" max="13553" width="9.140625" style="174"/>
    <col min="13554" max="13554" width="61.7109375" style="174" customWidth="1"/>
    <col min="13555" max="13555" width="18.5703125" style="174" customWidth="1"/>
    <col min="13556" max="13595" width="16.85546875" style="174" customWidth="1"/>
    <col min="13596" max="13597" width="18.5703125" style="174" customWidth="1"/>
    <col min="13598" max="13598" width="21.7109375" style="174" customWidth="1"/>
    <col min="13599" max="13809" width="9.140625" style="174"/>
    <col min="13810" max="13810" width="61.7109375" style="174" customWidth="1"/>
    <col min="13811" max="13811" width="18.5703125" style="174" customWidth="1"/>
    <col min="13812" max="13851" width="16.85546875" style="174" customWidth="1"/>
    <col min="13852" max="13853" width="18.5703125" style="174" customWidth="1"/>
    <col min="13854" max="13854" width="21.7109375" style="174" customWidth="1"/>
    <col min="13855" max="14065" width="9.140625" style="174"/>
    <col min="14066" max="14066" width="61.7109375" style="174" customWidth="1"/>
    <col min="14067" max="14067" width="18.5703125" style="174" customWidth="1"/>
    <col min="14068" max="14107" width="16.85546875" style="174" customWidth="1"/>
    <col min="14108" max="14109" width="18.5703125" style="174" customWidth="1"/>
    <col min="14110" max="14110" width="21.7109375" style="174" customWidth="1"/>
    <col min="14111" max="14321" width="9.140625" style="174"/>
    <col min="14322" max="14322" width="61.7109375" style="174" customWidth="1"/>
    <col min="14323" max="14323" width="18.5703125" style="174" customWidth="1"/>
    <col min="14324" max="14363" width="16.85546875" style="174" customWidth="1"/>
    <col min="14364" max="14365" width="18.5703125" style="174" customWidth="1"/>
    <col min="14366" max="14366" width="21.7109375" style="174" customWidth="1"/>
    <col min="14367" max="14577" width="9.140625" style="174"/>
    <col min="14578" max="14578" width="61.7109375" style="174" customWidth="1"/>
    <col min="14579" max="14579" width="18.5703125" style="174" customWidth="1"/>
    <col min="14580" max="14619" width="16.85546875" style="174" customWidth="1"/>
    <col min="14620" max="14621" width="18.5703125" style="174" customWidth="1"/>
    <col min="14622" max="14622" width="21.7109375" style="174" customWidth="1"/>
    <col min="14623" max="14833" width="9.140625" style="174"/>
    <col min="14834" max="14834" width="61.7109375" style="174" customWidth="1"/>
    <col min="14835" max="14835" width="18.5703125" style="174" customWidth="1"/>
    <col min="14836" max="14875" width="16.85546875" style="174" customWidth="1"/>
    <col min="14876" max="14877" width="18.5703125" style="174" customWidth="1"/>
    <col min="14878" max="14878" width="21.7109375" style="174" customWidth="1"/>
    <col min="14879" max="15089" width="9.140625" style="174"/>
    <col min="15090" max="15090" width="61.7109375" style="174" customWidth="1"/>
    <col min="15091" max="15091" width="18.5703125" style="174" customWidth="1"/>
    <col min="15092" max="15131" width="16.85546875" style="174" customWidth="1"/>
    <col min="15132" max="15133" width="18.5703125" style="174" customWidth="1"/>
    <col min="15134" max="15134" width="21.7109375" style="174" customWidth="1"/>
    <col min="15135" max="15345" width="9.140625" style="174"/>
    <col min="15346" max="15346" width="61.7109375" style="174" customWidth="1"/>
    <col min="15347" max="15347" width="18.5703125" style="174" customWidth="1"/>
    <col min="15348" max="15387" width="16.85546875" style="174" customWidth="1"/>
    <col min="15388" max="15389" width="18.5703125" style="174" customWidth="1"/>
    <col min="15390" max="15390" width="21.7109375" style="174" customWidth="1"/>
    <col min="15391" max="15601" width="9.140625" style="174"/>
    <col min="15602" max="15602" width="61.7109375" style="174" customWidth="1"/>
    <col min="15603" max="15603" width="18.5703125" style="174" customWidth="1"/>
    <col min="15604" max="15643" width="16.85546875" style="174" customWidth="1"/>
    <col min="15644" max="15645" width="18.5703125" style="174" customWidth="1"/>
    <col min="15646" max="15646" width="21.7109375" style="174" customWidth="1"/>
    <col min="15647" max="15857" width="9.140625" style="174"/>
    <col min="15858" max="15858" width="61.7109375" style="174" customWidth="1"/>
    <col min="15859" max="15859" width="18.5703125" style="174" customWidth="1"/>
    <col min="15860" max="15899" width="16.85546875" style="174" customWidth="1"/>
    <col min="15900" max="15901" width="18.5703125" style="174" customWidth="1"/>
    <col min="15902" max="15902" width="21.7109375" style="174" customWidth="1"/>
    <col min="15903" max="16113" width="9.140625" style="174"/>
    <col min="16114" max="16114" width="61.7109375" style="174" customWidth="1"/>
    <col min="16115" max="16115" width="18.5703125" style="174" customWidth="1"/>
    <col min="16116" max="16155" width="16.85546875" style="174" customWidth="1"/>
    <col min="16156" max="16157" width="18.5703125" style="174" customWidth="1"/>
    <col min="16158" max="16158" width="21.7109375" style="174" customWidth="1"/>
    <col min="16159" max="16384" width="9.140625" style="174"/>
  </cols>
  <sheetData>
    <row r="1" spans="1:29" ht="18.75" x14ac:dyDescent="0.2">
      <c r="A1" s="168"/>
      <c r="B1" s="165"/>
      <c r="C1" s="165"/>
      <c r="D1" s="165"/>
      <c r="G1" s="165"/>
      <c r="H1" s="252" t="s">
        <v>66</v>
      </c>
      <c r="I1" s="166"/>
      <c r="J1" s="166"/>
      <c r="K1" s="252"/>
      <c r="L1" s="165"/>
      <c r="M1" s="165"/>
      <c r="N1" s="165"/>
      <c r="O1" s="165"/>
      <c r="P1" s="165"/>
      <c r="Q1" s="165"/>
      <c r="R1" s="165"/>
      <c r="S1" s="165"/>
      <c r="T1" s="165"/>
      <c r="U1" s="165"/>
      <c r="V1" s="165"/>
      <c r="W1" s="165"/>
      <c r="X1" s="165"/>
      <c r="Y1" s="165"/>
      <c r="Z1" s="165"/>
      <c r="AA1" s="165"/>
    </row>
    <row r="2" spans="1:29" ht="18.75" x14ac:dyDescent="0.3">
      <c r="A2" s="168"/>
      <c r="B2" s="165"/>
      <c r="C2" s="165"/>
      <c r="D2" s="165"/>
      <c r="E2" s="174"/>
      <c r="F2" s="174"/>
      <c r="G2" s="165"/>
      <c r="H2" s="251" t="s">
        <v>8</v>
      </c>
      <c r="I2" s="166"/>
      <c r="J2" s="166"/>
      <c r="K2" s="251"/>
      <c r="L2" s="165"/>
      <c r="M2" s="165"/>
      <c r="N2" s="165"/>
      <c r="O2" s="165"/>
      <c r="P2" s="165"/>
      <c r="Q2" s="165"/>
      <c r="R2" s="165"/>
      <c r="S2" s="165"/>
      <c r="T2" s="165"/>
      <c r="U2" s="165"/>
      <c r="V2" s="165"/>
      <c r="W2" s="165"/>
      <c r="X2" s="165"/>
      <c r="Y2" s="165"/>
      <c r="Z2" s="165"/>
      <c r="AA2" s="165"/>
      <c r="AB2" s="175"/>
      <c r="AC2" s="175"/>
    </row>
    <row r="3" spans="1:29" ht="18.75" x14ac:dyDescent="0.3">
      <c r="A3" s="167"/>
      <c r="B3" s="165"/>
      <c r="C3" s="165"/>
      <c r="D3" s="165"/>
      <c r="E3" s="174"/>
      <c r="F3" s="174"/>
      <c r="G3" s="165"/>
      <c r="H3" s="251" t="s">
        <v>563</v>
      </c>
      <c r="I3" s="166"/>
      <c r="J3" s="166"/>
      <c r="K3" s="251"/>
      <c r="L3" s="165"/>
      <c r="M3" s="165"/>
      <c r="N3" s="165"/>
      <c r="O3" s="165"/>
      <c r="P3" s="165"/>
      <c r="Q3" s="165"/>
      <c r="R3" s="165"/>
      <c r="S3" s="165"/>
      <c r="T3" s="165"/>
      <c r="U3" s="165"/>
      <c r="V3" s="165"/>
      <c r="W3" s="165"/>
      <c r="X3" s="165"/>
      <c r="Y3" s="165"/>
      <c r="Z3" s="165"/>
      <c r="AA3" s="165"/>
      <c r="AB3" s="175"/>
      <c r="AC3" s="175"/>
    </row>
    <row r="4" spans="1:29" ht="18.75" x14ac:dyDescent="0.3">
      <c r="A4" s="167"/>
      <c r="B4" s="165"/>
      <c r="C4" s="165"/>
      <c r="D4" s="165"/>
      <c r="E4" s="165"/>
      <c r="F4" s="165"/>
      <c r="G4" s="165"/>
      <c r="H4" s="165"/>
      <c r="I4" s="166"/>
      <c r="J4" s="166"/>
      <c r="K4" s="251"/>
      <c r="L4" s="165"/>
      <c r="M4" s="165"/>
      <c r="N4" s="165"/>
      <c r="O4" s="165"/>
      <c r="P4" s="165"/>
      <c r="Q4" s="165"/>
      <c r="R4" s="165"/>
      <c r="S4" s="165"/>
      <c r="T4" s="165"/>
      <c r="U4" s="165"/>
      <c r="V4" s="165"/>
      <c r="W4" s="165"/>
      <c r="X4" s="165"/>
      <c r="Y4" s="165"/>
      <c r="Z4" s="165"/>
      <c r="AA4" s="165"/>
      <c r="AB4" s="176"/>
      <c r="AC4" s="176"/>
    </row>
    <row r="5" spans="1:29" x14ac:dyDescent="0.2">
      <c r="A5" s="407" t="str">
        <f>'1. паспорт местоположение'!A5:C5</f>
        <v>Год раскрытия информации: 2025 год</v>
      </c>
      <c r="B5" s="407"/>
      <c r="C5" s="407"/>
      <c r="D5" s="407"/>
      <c r="E5" s="407"/>
      <c r="F5" s="407"/>
      <c r="G5" s="407"/>
      <c r="H5" s="407"/>
      <c r="I5" s="177"/>
      <c r="J5" s="177"/>
      <c r="K5" s="177"/>
      <c r="L5" s="177"/>
      <c r="M5" s="177"/>
      <c r="N5" s="177"/>
      <c r="O5" s="177"/>
      <c r="P5" s="177"/>
      <c r="Q5" s="177"/>
      <c r="R5" s="177"/>
      <c r="S5" s="177"/>
      <c r="T5" s="177"/>
      <c r="U5" s="177"/>
      <c r="V5" s="177"/>
      <c r="W5" s="177"/>
      <c r="X5" s="177"/>
      <c r="Y5" s="177"/>
      <c r="Z5" s="177"/>
      <c r="AA5" s="177"/>
      <c r="AB5" s="178"/>
      <c r="AC5" s="178"/>
    </row>
    <row r="6" spans="1:29" ht="18.75" x14ac:dyDescent="0.3">
      <c r="A6" s="167"/>
      <c r="B6" s="165"/>
      <c r="C6" s="165"/>
      <c r="D6" s="165"/>
      <c r="E6" s="165"/>
      <c r="F6" s="165"/>
      <c r="G6" s="165"/>
      <c r="H6" s="165"/>
      <c r="I6" s="166"/>
      <c r="J6" s="166"/>
      <c r="K6" s="251"/>
      <c r="L6" s="165"/>
      <c r="M6" s="165"/>
      <c r="N6" s="165"/>
      <c r="O6" s="165"/>
      <c r="P6" s="165"/>
      <c r="Q6" s="165"/>
      <c r="R6" s="165"/>
      <c r="S6" s="165"/>
      <c r="T6" s="165"/>
      <c r="U6" s="165"/>
      <c r="V6" s="165"/>
      <c r="W6" s="165"/>
      <c r="X6" s="165"/>
      <c r="Y6" s="165"/>
      <c r="Z6" s="165"/>
      <c r="AA6" s="165"/>
      <c r="AB6" s="176"/>
      <c r="AC6" s="176"/>
    </row>
    <row r="7" spans="1:29" ht="18.75" x14ac:dyDescent="0.2">
      <c r="A7" s="351" t="s">
        <v>7</v>
      </c>
      <c r="B7" s="351"/>
      <c r="C7" s="351"/>
      <c r="D7" s="351"/>
      <c r="E7" s="351"/>
      <c r="F7" s="351"/>
      <c r="G7" s="351"/>
      <c r="H7" s="351"/>
      <c r="I7" s="250"/>
      <c r="J7" s="250"/>
      <c r="K7" s="250"/>
      <c r="L7" s="250"/>
      <c r="M7" s="250"/>
      <c r="N7" s="250"/>
      <c r="O7" s="250"/>
      <c r="P7" s="250"/>
      <c r="Q7" s="250"/>
      <c r="R7" s="250"/>
      <c r="S7" s="250"/>
      <c r="T7" s="250"/>
      <c r="U7" s="250"/>
      <c r="V7" s="250"/>
      <c r="W7" s="250"/>
      <c r="X7" s="250"/>
      <c r="Y7" s="250"/>
      <c r="Z7" s="250"/>
      <c r="AA7" s="250"/>
      <c r="AB7" s="179"/>
      <c r="AC7" s="179"/>
    </row>
    <row r="8" spans="1:29" ht="18.75" x14ac:dyDescent="0.2">
      <c r="A8" s="317"/>
      <c r="B8" s="317"/>
      <c r="C8" s="317"/>
      <c r="D8" s="317"/>
      <c r="E8" s="317"/>
      <c r="F8" s="317"/>
      <c r="G8" s="317"/>
      <c r="H8" s="317"/>
      <c r="I8" s="317"/>
      <c r="J8" s="317"/>
      <c r="K8" s="317"/>
      <c r="L8" s="250"/>
      <c r="M8" s="250"/>
      <c r="N8" s="250"/>
      <c r="O8" s="250"/>
      <c r="P8" s="250"/>
      <c r="Q8" s="250"/>
      <c r="R8" s="250"/>
      <c r="S8" s="250"/>
      <c r="T8" s="250"/>
      <c r="U8" s="250"/>
      <c r="V8" s="250"/>
      <c r="W8" s="250"/>
      <c r="X8" s="250"/>
      <c r="Y8" s="250"/>
      <c r="Z8" s="165"/>
      <c r="AA8" s="165"/>
      <c r="AB8" s="176"/>
      <c r="AC8" s="176"/>
    </row>
    <row r="9" spans="1:29" ht="18.75" x14ac:dyDescent="0.2">
      <c r="A9" s="350" t="s">
        <v>564</v>
      </c>
      <c r="B9" s="350"/>
      <c r="C9" s="350"/>
      <c r="D9" s="350"/>
      <c r="E9" s="350"/>
      <c r="F9" s="350"/>
      <c r="G9" s="350"/>
      <c r="H9" s="350"/>
      <c r="I9" s="248"/>
      <c r="J9" s="248"/>
      <c r="K9" s="248"/>
      <c r="L9" s="248"/>
      <c r="M9" s="248"/>
      <c r="N9" s="248"/>
      <c r="O9" s="248"/>
      <c r="P9" s="248"/>
      <c r="Q9" s="248"/>
      <c r="R9" s="248"/>
      <c r="S9" s="248"/>
      <c r="T9" s="248"/>
      <c r="U9" s="248"/>
      <c r="V9" s="248"/>
      <c r="W9" s="248"/>
      <c r="X9" s="248"/>
      <c r="Y9" s="248"/>
      <c r="Z9" s="248"/>
      <c r="AA9" s="248"/>
      <c r="AB9" s="180"/>
      <c r="AC9" s="180"/>
    </row>
    <row r="10" spans="1:29" x14ac:dyDescent="0.2">
      <c r="A10" s="348" t="s">
        <v>6</v>
      </c>
      <c r="B10" s="348"/>
      <c r="C10" s="348"/>
      <c r="D10" s="348"/>
      <c r="E10" s="348"/>
      <c r="F10" s="348"/>
      <c r="G10" s="348"/>
      <c r="H10" s="348"/>
      <c r="I10" s="247"/>
      <c r="J10" s="247"/>
      <c r="K10" s="247"/>
      <c r="L10" s="247"/>
      <c r="M10" s="247"/>
      <c r="N10" s="247"/>
      <c r="O10" s="247"/>
      <c r="P10" s="247"/>
      <c r="Q10" s="247"/>
      <c r="R10" s="247"/>
      <c r="S10" s="247"/>
      <c r="T10" s="247"/>
      <c r="U10" s="247"/>
      <c r="V10" s="247"/>
      <c r="W10" s="247"/>
      <c r="X10" s="247"/>
      <c r="Y10" s="247"/>
      <c r="Z10" s="247"/>
      <c r="AA10" s="247"/>
      <c r="AB10" s="181"/>
      <c r="AC10" s="181"/>
    </row>
    <row r="11" spans="1:29" ht="18.75" x14ac:dyDescent="0.2">
      <c r="A11" s="317"/>
      <c r="B11" s="317"/>
      <c r="C11" s="317"/>
      <c r="D11" s="317"/>
      <c r="E11" s="317"/>
      <c r="F11" s="317"/>
      <c r="G11" s="317"/>
      <c r="H11" s="317"/>
      <c r="I11" s="317"/>
      <c r="J11" s="317"/>
      <c r="K11" s="317"/>
      <c r="L11" s="250"/>
      <c r="M11" s="250"/>
      <c r="N11" s="250"/>
      <c r="O11" s="250"/>
      <c r="P11" s="250"/>
      <c r="Q11" s="250"/>
      <c r="R11" s="250"/>
      <c r="S11" s="250"/>
      <c r="T11" s="250"/>
      <c r="U11" s="250"/>
      <c r="V11" s="250"/>
      <c r="W11" s="250"/>
      <c r="X11" s="250"/>
      <c r="Y11" s="250"/>
      <c r="Z11" s="165"/>
      <c r="AA11" s="165"/>
      <c r="AB11" s="176"/>
      <c r="AC11" s="176"/>
    </row>
    <row r="12" spans="1:29" ht="18.75" x14ac:dyDescent="0.2">
      <c r="A12" s="350" t="str">
        <f>'1. паспорт местоположение'!A12:C12</f>
        <v>N_22-1238</v>
      </c>
      <c r="B12" s="350"/>
      <c r="C12" s="350"/>
      <c r="D12" s="350"/>
      <c r="E12" s="350"/>
      <c r="F12" s="350"/>
      <c r="G12" s="350"/>
      <c r="H12" s="350"/>
      <c r="I12" s="248"/>
      <c r="J12" s="248"/>
      <c r="K12" s="248"/>
      <c r="L12" s="248"/>
      <c r="M12" s="248"/>
      <c r="N12" s="248"/>
      <c r="O12" s="248"/>
      <c r="P12" s="248"/>
      <c r="Q12" s="248"/>
      <c r="R12" s="248"/>
      <c r="S12" s="248"/>
      <c r="T12" s="248"/>
      <c r="U12" s="248"/>
      <c r="V12" s="248"/>
      <c r="W12" s="248"/>
      <c r="X12" s="248"/>
      <c r="Y12" s="248"/>
      <c r="Z12" s="248"/>
      <c r="AA12" s="248"/>
      <c r="AB12" s="180"/>
      <c r="AC12" s="180"/>
    </row>
    <row r="13" spans="1:29" x14ac:dyDescent="0.2">
      <c r="A13" s="348" t="s">
        <v>5</v>
      </c>
      <c r="B13" s="348"/>
      <c r="C13" s="348"/>
      <c r="D13" s="348"/>
      <c r="E13" s="348"/>
      <c r="F13" s="348"/>
      <c r="G13" s="348"/>
      <c r="H13" s="348"/>
      <c r="I13" s="247"/>
      <c r="J13" s="247"/>
      <c r="K13" s="247"/>
      <c r="L13" s="247"/>
      <c r="M13" s="247"/>
      <c r="N13" s="247"/>
      <c r="O13" s="247"/>
      <c r="P13" s="247"/>
      <c r="Q13" s="247"/>
      <c r="R13" s="247"/>
      <c r="S13" s="247"/>
      <c r="T13" s="247"/>
      <c r="U13" s="247"/>
      <c r="V13" s="247"/>
      <c r="W13" s="247"/>
      <c r="X13" s="247"/>
      <c r="Y13" s="247"/>
      <c r="Z13" s="247"/>
      <c r="AA13" s="247"/>
      <c r="AB13" s="181"/>
      <c r="AC13" s="181"/>
    </row>
    <row r="14" spans="1:29" ht="18.75"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164"/>
      <c r="AA14" s="164"/>
      <c r="AB14" s="182"/>
      <c r="AC14" s="182"/>
    </row>
    <row r="15" spans="1:29" ht="89.25" customHeight="1" x14ac:dyDescent="0.2">
      <c r="A15" s="349"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49"/>
      <c r="C15" s="349"/>
      <c r="D15" s="349"/>
      <c r="E15" s="349"/>
      <c r="F15" s="349"/>
      <c r="G15" s="349"/>
      <c r="H15" s="349"/>
      <c r="I15" s="248"/>
      <c r="J15" s="248"/>
      <c r="K15" s="248"/>
      <c r="L15" s="248"/>
      <c r="M15" s="248"/>
      <c r="N15" s="248"/>
      <c r="O15" s="248"/>
      <c r="P15" s="248"/>
      <c r="Q15" s="248"/>
      <c r="R15" s="248"/>
      <c r="S15" s="248"/>
      <c r="T15" s="248"/>
      <c r="U15" s="248"/>
      <c r="V15" s="248"/>
      <c r="W15" s="248"/>
      <c r="X15" s="248"/>
      <c r="Y15" s="248"/>
      <c r="Z15" s="248"/>
      <c r="AA15" s="248"/>
      <c r="AB15" s="180"/>
      <c r="AC15" s="180"/>
    </row>
    <row r="16" spans="1:29" x14ac:dyDescent="0.2">
      <c r="A16" s="348" t="s">
        <v>4</v>
      </c>
      <c r="B16" s="348"/>
      <c r="C16" s="348"/>
      <c r="D16" s="348"/>
      <c r="E16" s="348"/>
      <c r="F16" s="348"/>
      <c r="G16" s="348"/>
      <c r="H16" s="348"/>
      <c r="I16" s="247"/>
      <c r="J16" s="247"/>
      <c r="K16" s="247"/>
      <c r="L16" s="247"/>
      <c r="M16" s="247"/>
      <c r="N16" s="247"/>
      <c r="O16" s="247"/>
      <c r="P16" s="247"/>
      <c r="Q16" s="247"/>
      <c r="R16" s="247"/>
      <c r="S16" s="247"/>
      <c r="T16" s="247"/>
      <c r="U16" s="247"/>
      <c r="V16" s="247"/>
      <c r="W16" s="247"/>
      <c r="X16" s="247"/>
      <c r="Y16" s="247"/>
      <c r="Z16" s="247"/>
      <c r="AA16" s="247"/>
      <c r="AB16" s="181"/>
      <c r="AC16" s="181"/>
    </row>
    <row r="17" spans="1:29" ht="18.75" x14ac:dyDescent="0.2">
      <c r="A17" s="318"/>
      <c r="B17" s="318"/>
      <c r="C17" s="318"/>
      <c r="D17" s="318"/>
      <c r="E17" s="318"/>
      <c r="F17" s="318"/>
      <c r="G17" s="318"/>
      <c r="H17" s="318"/>
      <c r="I17" s="318"/>
      <c r="J17" s="318"/>
      <c r="K17" s="318"/>
      <c r="L17" s="318"/>
      <c r="M17" s="318"/>
      <c r="N17" s="318"/>
      <c r="O17" s="318"/>
      <c r="P17" s="318"/>
      <c r="Q17" s="318"/>
      <c r="R17" s="318"/>
      <c r="S17" s="318"/>
      <c r="T17" s="318"/>
      <c r="U17" s="318"/>
      <c r="V17" s="318"/>
      <c r="W17" s="162"/>
      <c r="X17" s="162"/>
      <c r="Y17" s="162"/>
      <c r="Z17" s="162"/>
      <c r="AA17" s="162"/>
      <c r="AB17" s="183"/>
      <c r="AC17" s="183"/>
    </row>
    <row r="18" spans="1:29" ht="18.75" x14ac:dyDescent="0.2">
      <c r="A18" s="350" t="s">
        <v>491</v>
      </c>
      <c r="B18" s="350"/>
      <c r="C18" s="350"/>
      <c r="D18" s="350"/>
      <c r="E18" s="350"/>
      <c r="F18" s="350"/>
      <c r="G18" s="350"/>
      <c r="H18" s="350"/>
      <c r="I18" s="163"/>
      <c r="J18" s="163"/>
      <c r="K18" s="163"/>
      <c r="L18" s="163"/>
      <c r="M18" s="163"/>
      <c r="N18" s="163"/>
      <c r="O18" s="163"/>
      <c r="P18" s="163"/>
      <c r="Q18" s="163"/>
      <c r="R18" s="163"/>
      <c r="S18" s="163"/>
      <c r="T18" s="163"/>
      <c r="U18" s="163"/>
      <c r="V18" s="163"/>
      <c r="W18" s="163"/>
      <c r="X18" s="163"/>
      <c r="Y18" s="163"/>
      <c r="Z18" s="163"/>
      <c r="AA18" s="163"/>
      <c r="AB18" s="184"/>
      <c r="AC18" s="184"/>
    </row>
    <row r="19" spans="1:29" x14ac:dyDescent="0.2">
      <c r="A19" s="185"/>
      <c r="Q19" s="186"/>
    </row>
    <row r="20" spans="1:29" x14ac:dyDescent="0.2">
      <c r="A20" s="185"/>
      <c r="Q20" s="186"/>
    </row>
    <row r="21" spans="1:29" x14ac:dyDescent="0.2">
      <c r="A21" s="185"/>
      <c r="Q21" s="186"/>
    </row>
    <row r="22" spans="1:29" x14ac:dyDescent="0.2">
      <c r="A22" s="185"/>
      <c r="Q22" s="186"/>
    </row>
    <row r="23" spans="1:29" x14ac:dyDescent="0.2">
      <c r="D23" s="188"/>
      <c r="Q23" s="186"/>
    </row>
    <row r="24" spans="1:29" ht="16.5" thickBot="1" x14ac:dyDescent="0.25">
      <c r="A24" s="189" t="s">
        <v>343</v>
      </c>
      <c r="B24" s="190" t="s">
        <v>1</v>
      </c>
      <c r="D24" s="191"/>
      <c r="E24" s="192"/>
      <c r="F24" s="192"/>
      <c r="G24" s="192"/>
      <c r="H24" s="192"/>
    </row>
    <row r="25" spans="1:29" x14ac:dyDescent="0.2">
      <c r="A25" s="193" t="s">
        <v>526</v>
      </c>
      <c r="B25" s="194">
        <f>'6.2. Паспорт фин осв ввод'!C30*1000000</f>
        <v>616568.38</v>
      </c>
    </row>
    <row r="26" spans="1:29" x14ac:dyDescent="0.2">
      <c r="A26" s="195" t="s">
        <v>341</v>
      </c>
      <c r="B26" s="234"/>
    </row>
    <row r="27" spans="1:29" x14ac:dyDescent="0.2">
      <c r="A27" s="195" t="s">
        <v>339</v>
      </c>
      <c r="B27" s="234">
        <v>25</v>
      </c>
      <c r="D27" s="188" t="s">
        <v>342</v>
      </c>
    </row>
    <row r="28" spans="1:29" ht="16.149999999999999" customHeight="1" thickBot="1" x14ac:dyDescent="0.25">
      <c r="A28" s="196" t="s">
        <v>337</v>
      </c>
      <c r="B28" s="197">
        <v>1</v>
      </c>
      <c r="D28" s="396" t="s">
        <v>340</v>
      </c>
      <c r="E28" s="397"/>
      <c r="F28" s="398"/>
      <c r="G28" s="405" t="str">
        <f>IF(SUM(B89:L89)=0,"не окупается",SUM(B89:L89))</f>
        <v>не окупается</v>
      </c>
      <c r="H28" s="406"/>
    </row>
    <row r="29" spans="1:29" ht="15.6" customHeight="1" x14ac:dyDescent="0.2">
      <c r="A29" s="193" t="s">
        <v>335</v>
      </c>
      <c r="B29" s="194"/>
      <c r="D29" s="396" t="s">
        <v>338</v>
      </c>
      <c r="E29" s="397"/>
      <c r="F29" s="398"/>
      <c r="G29" s="405" t="str">
        <f>IF(SUM(B90:L90)=0,"не окупается",SUM(B90:L90))</f>
        <v>не окупается</v>
      </c>
      <c r="H29" s="406"/>
    </row>
    <row r="30" spans="1:29" ht="27.6" customHeight="1" x14ac:dyDescent="0.2">
      <c r="A30" s="195" t="s">
        <v>527</v>
      </c>
      <c r="B30" s="234"/>
      <c r="D30" s="396" t="s">
        <v>336</v>
      </c>
      <c r="E30" s="397"/>
      <c r="F30" s="398"/>
      <c r="G30" s="399">
        <f>N87</f>
        <v>-606345.26750173257</v>
      </c>
      <c r="H30" s="400"/>
    </row>
    <row r="31" spans="1:29" x14ac:dyDescent="0.2">
      <c r="A31" s="195" t="s">
        <v>334</v>
      </c>
      <c r="B31" s="234"/>
      <c r="D31" s="401"/>
      <c r="E31" s="402"/>
      <c r="F31" s="403"/>
      <c r="G31" s="401"/>
      <c r="H31" s="403"/>
    </row>
    <row r="32" spans="1:29" x14ac:dyDescent="0.2">
      <c r="A32" s="195" t="s">
        <v>312</v>
      </c>
      <c r="B32" s="234"/>
    </row>
    <row r="33" spans="1:28" x14ac:dyDescent="0.2">
      <c r="A33" s="195" t="s">
        <v>333</v>
      </c>
      <c r="B33" s="234"/>
    </row>
    <row r="34" spans="1:28" x14ac:dyDescent="0.2">
      <c r="A34" s="195" t="s">
        <v>332</v>
      </c>
      <c r="B34" s="234"/>
    </row>
    <row r="35" spans="1:28" x14ac:dyDescent="0.2">
      <c r="A35" s="235"/>
      <c r="B35" s="234"/>
    </row>
    <row r="36" spans="1:28" ht="16.5" thickBot="1" x14ac:dyDescent="0.25">
      <c r="A36" s="196" t="s">
        <v>304</v>
      </c>
      <c r="B36" s="198">
        <v>0.2</v>
      </c>
    </row>
    <row r="37" spans="1:28" x14ac:dyDescent="0.2">
      <c r="A37" s="193" t="s">
        <v>528</v>
      </c>
      <c r="B37" s="194">
        <v>0</v>
      </c>
    </row>
    <row r="38" spans="1:28" x14ac:dyDescent="0.2">
      <c r="A38" s="195" t="s">
        <v>331</v>
      </c>
      <c r="B38" s="234"/>
    </row>
    <row r="39" spans="1:28" ht="16.5" thickBot="1" x14ac:dyDescent="0.25">
      <c r="A39" s="236" t="s">
        <v>330</v>
      </c>
      <c r="B39" s="237"/>
    </row>
    <row r="40" spans="1:28" x14ac:dyDescent="0.2">
      <c r="A40" s="199" t="s">
        <v>529</v>
      </c>
      <c r="B40" s="200">
        <v>1</v>
      </c>
    </row>
    <row r="41" spans="1:28" x14ac:dyDescent="0.2">
      <c r="A41" s="201" t="s">
        <v>329</v>
      </c>
      <c r="B41" s="202"/>
    </row>
    <row r="42" spans="1:28" x14ac:dyDescent="0.2">
      <c r="A42" s="201" t="s">
        <v>328</v>
      </c>
      <c r="B42" s="203"/>
    </row>
    <row r="43" spans="1:28" x14ac:dyDescent="0.2">
      <c r="A43" s="201" t="s">
        <v>327</v>
      </c>
      <c r="B43" s="203">
        <v>0</v>
      </c>
    </row>
    <row r="44" spans="1:28" x14ac:dyDescent="0.2">
      <c r="A44" s="201" t="s">
        <v>326</v>
      </c>
      <c r="B44" s="203">
        <v>0.1371</v>
      </c>
    </row>
    <row r="45" spans="1:28" x14ac:dyDescent="0.2">
      <c r="A45" s="201" t="s">
        <v>325</v>
      </c>
      <c r="B45" s="203">
        <f>1-B43</f>
        <v>1</v>
      </c>
    </row>
    <row r="46" spans="1:28" ht="16.5" thickBot="1" x14ac:dyDescent="0.25">
      <c r="A46" s="238" t="s">
        <v>324</v>
      </c>
      <c r="B46" s="239">
        <f>B45*B44+B43*B42*(1-B36)</f>
        <v>0.1371</v>
      </c>
      <c r="C46" s="204"/>
    </row>
    <row r="47" spans="1:28" s="207" customFormat="1" x14ac:dyDescent="0.2">
      <c r="A47" s="205" t="s">
        <v>323</v>
      </c>
      <c r="B47" s="206">
        <f>B58</f>
        <v>1</v>
      </c>
      <c r="C47" s="206">
        <f t="shared" ref="C47:AB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row>
    <row r="48" spans="1:28" s="207" customFormat="1" x14ac:dyDescent="0.2">
      <c r="A48" s="208" t="s">
        <v>322</v>
      </c>
      <c r="B48" s="240">
        <v>7.8163170639641913E-2</v>
      </c>
      <c r="C48" s="240">
        <v>5.2628968689616612E-2</v>
      </c>
      <c r="D48" s="240">
        <v>4.4208979893394937E-2</v>
      </c>
      <c r="E48" s="240">
        <f>D48</f>
        <v>4.4208979893394937E-2</v>
      </c>
      <c r="F48" s="240">
        <f>E48</f>
        <v>4.4208979893394937E-2</v>
      </c>
      <c r="G48" s="240">
        <f t="shared" ref="G48:AB48" si="1">F48</f>
        <v>4.4208979893394937E-2</v>
      </c>
      <c r="H48" s="240">
        <f t="shared" si="1"/>
        <v>4.4208979893394937E-2</v>
      </c>
      <c r="I48" s="240">
        <f t="shared" si="1"/>
        <v>4.4208979893394937E-2</v>
      </c>
      <c r="J48" s="240">
        <f t="shared" si="1"/>
        <v>4.4208979893394937E-2</v>
      </c>
      <c r="K48" s="240">
        <f t="shared" si="1"/>
        <v>4.4208979893394937E-2</v>
      </c>
      <c r="L48" s="240">
        <f t="shared" si="1"/>
        <v>4.4208979893394937E-2</v>
      </c>
      <c r="M48" s="240">
        <f t="shared" si="1"/>
        <v>4.4208979893394937E-2</v>
      </c>
      <c r="N48" s="240">
        <f t="shared" si="1"/>
        <v>4.4208979893394937E-2</v>
      </c>
      <c r="O48" s="240">
        <f t="shared" si="1"/>
        <v>4.4208979893394937E-2</v>
      </c>
      <c r="P48" s="240">
        <f t="shared" si="1"/>
        <v>4.4208979893394937E-2</v>
      </c>
      <c r="Q48" s="240">
        <f t="shared" si="1"/>
        <v>4.4208979893394937E-2</v>
      </c>
      <c r="R48" s="240">
        <f t="shared" si="1"/>
        <v>4.4208979893394937E-2</v>
      </c>
      <c r="S48" s="240">
        <f t="shared" si="1"/>
        <v>4.4208979893394937E-2</v>
      </c>
      <c r="T48" s="240">
        <f t="shared" si="1"/>
        <v>4.4208979893394937E-2</v>
      </c>
      <c r="U48" s="240">
        <f t="shared" si="1"/>
        <v>4.4208979893394937E-2</v>
      </c>
      <c r="V48" s="240">
        <f t="shared" si="1"/>
        <v>4.4208979893394937E-2</v>
      </c>
      <c r="W48" s="240">
        <f t="shared" si="1"/>
        <v>4.4208979893394937E-2</v>
      </c>
      <c r="X48" s="240">
        <f t="shared" si="1"/>
        <v>4.4208979893394937E-2</v>
      </c>
      <c r="Y48" s="240">
        <f t="shared" si="1"/>
        <v>4.4208979893394937E-2</v>
      </c>
      <c r="Z48" s="240">
        <f t="shared" si="1"/>
        <v>4.4208979893394937E-2</v>
      </c>
      <c r="AA48" s="240">
        <f t="shared" si="1"/>
        <v>4.4208979893394937E-2</v>
      </c>
      <c r="AB48" s="240">
        <f t="shared" si="1"/>
        <v>4.4208979893394937E-2</v>
      </c>
    </row>
    <row r="49" spans="1:30" s="207" customFormat="1" x14ac:dyDescent="0.2">
      <c r="A49" s="208" t="s">
        <v>321</v>
      </c>
      <c r="B49" s="240">
        <f>B48</f>
        <v>7.8163170639641913E-2</v>
      </c>
      <c r="C49" s="240">
        <f>(1+B49)*(1+C48)-1</f>
        <v>0.13490578638953354</v>
      </c>
      <c r="D49" s="240">
        <f>(1+C49)*(1+D48)-1</f>
        <v>0.18507881348092603</v>
      </c>
      <c r="E49" s="240">
        <f t="shared" ref="E49:AB49" si="2">(1+D49)*(1+E48)-1</f>
        <v>0.23746993891819246</v>
      </c>
      <c r="F49" s="240">
        <f t="shared" si="2"/>
        <v>0.29217722256650736</v>
      </c>
      <c r="G49" s="240">
        <f t="shared" si="2"/>
        <v>0.34930305941765294</v>
      </c>
      <c r="H49" s="240">
        <f t="shared" si="2"/>
        <v>0.40895437124154421</v>
      </c>
      <c r="I49" s="240">
        <f t="shared" si="2"/>
        <v>0.47124280671047258</v>
      </c>
      <c r="J49" s="240">
        <f t="shared" si="2"/>
        <v>0.53628495037063773</v>
      </c>
      <c r="K49" s="240">
        <f t="shared" si="2"/>
        <v>0.60420254085209835</v>
      </c>
      <c r="L49" s="240">
        <f t="shared" si="2"/>
        <v>0.67512269872556185</v>
      </c>
      <c r="M49" s="240">
        <f t="shared" si="2"/>
        <v>0.74917816443248952</v>
      </c>
      <c r="N49" s="240">
        <f t="shared" si="2"/>
        <v>0.82650754673385074</v>
      </c>
      <c r="O49" s="240">
        <f t="shared" si="2"/>
        <v>0.90725558214254165</v>
      </c>
      <c r="P49" s="240">
        <f t="shared" si="2"/>
        <v>0.99157340582504649</v>
      </c>
      <c r="Q49" s="240">
        <f t="shared" si="2"/>
        <v>1.079618834479386</v>
      </c>
      <c r="R49" s="240">
        <f t="shared" si="2"/>
        <v>1.1715566617188107</v>
      </c>
      <c r="S49" s="240">
        <f t="shared" si="2"/>
        <v>1.2675589665141054</v>
      </c>
      <c r="T49" s="240">
        <f t="shared" si="2"/>
        <v>1.3678054352718148</v>
      </c>
      <c r="U49" s="240">
        <f t="shared" si="2"/>
        <v>1.4724836981512177</v>
      </c>
      <c r="V49" s="240">
        <f t="shared" si="2"/>
        <v>1.5817896802495315</v>
      </c>
      <c r="W49" s="240">
        <f t="shared" si="2"/>
        <v>1.6959279683126574</v>
      </c>
      <c r="X49" s="240">
        <f t="shared" si="2"/>
        <v>1.8151121936578325</v>
      </c>
      <c r="Y49" s="240">
        <f t="shared" si="2"/>
        <v>1.9395654320249025</v>
      </c>
      <c r="Z49" s="240">
        <f t="shared" si="2"/>
        <v>2.0695206211046102</v>
      </c>
      <c r="AA49" s="240">
        <f t="shared" si="2"/>
        <v>2.2052209965253851</v>
      </c>
      <c r="AB49" s="240">
        <f t="shared" si="2"/>
        <v>2.3469205471146628</v>
      </c>
    </row>
    <row r="50" spans="1:30" s="207" customFormat="1" ht="16.5" thickBot="1" x14ac:dyDescent="0.25">
      <c r="A50" s="209" t="s">
        <v>530</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row>
    <row r="51" spans="1:30" ht="16.5" thickBot="1" x14ac:dyDescent="0.25">
      <c r="AB51" s="172"/>
    </row>
    <row r="52" spans="1:30" x14ac:dyDescent="0.2">
      <c r="A52" s="211" t="s">
        <v>320</v>
      </c>
      <c r="B52" s="212">
        <f>B58</f>
        <v>1</v>
      </c>
      <c r="C52" s="212">
        <f t="shared" ref="C52:AB52" si="3">C58</f>
        <v>2</v>
      </c>
      <c r="D52" s="212">
        <f t="shared" si="3"/>
        <v>3</v>
      </c>
      <c r="E52" s="212">
        <f t="shared" si="3"/>
        <v>4</v>
      </c>
      <c r="F52" s="212">
        <f t="shared" si="3"/>
        <v>5</v>
      </c>
      <c r="G52" s="212">
        <f t="shared" si="3"/>
        <v>6</v>
      </c>
      <c r="H52" s="212">
        <f t="shared" si="3"/>
        <v>7</v>
      </c>
      <c r="I52" s="212">
        <f t="shared" si="3"/>
        <v>8</v>
      </c>
      <c r="J52" s="212">
        <f t="shared" si="3"/>
        <v>9</v>
      </c>
      <c r="K52" s="212">
        <f t="shared" si="3"/>
        <v>10</v>
      </c>
      <c r="L52" s="212">
        <f t="shared" si="3"/>
        <v>11</v>
      </c>
      <c r="M52" s="212">
        <f t="shared" si="3"/>
        <v>12</v>
      </c>
      <c r="N52" s="212">
        <f t="shared" si="3"/>
        <v>13</v>
      </c>
      <c r="O52" s="212">
        <f t="shared" si="3"/>
        <v>14</v>
      </c>
      <c r="P52" s="212">
        <f t="shared" si="3"/>
        <v>15</v>
      </c>
      <c r="Q52" s="212">
        <f t="shared" si="3"/>
        <v>16</v>
      </c>
      <c r="R52" s="212">
        <f t="shared" si="3"/>
        <v>17</v>
      </c>
      <c r="S52" s="212">
        <f t="shared" si="3"/>
        <v>18</v>
      </c>
      <c r="T52" s="212">
        <f t="shared" si="3"/>
        <v>19</v>
      </c>
      <c r="U52" s="212">
        <f t="shared" si="3"/>
        <v>20</v>
      </c>
      <c r="V52" s="212">
        <f t="shared" si="3"/>
        <v>21</v>
      </c>
      <c r="W52" s="212">
        <f t="shared" si="3"/>
        <v>22</v>
      </c>
      <c r="X52" s="212">
        <f t="shared" si="3"/>
        <v>23</v>
      </c>
      <c r="Y52" s="212">
        <f t="shared" si="3"/>
        <v>24</v>
      </c>
      <c r="Z52" s="212">
        <f t="shared" si="3"/>
        <v>25</v>
      </c>
      <c r="AA52" s="212">
        <f t="shared" si="3"/>
        <v>26</v>
      </c>
      <c r="AB52" s="212">
        <f t="shared" si="3"/>
        <v>27</v>
      </c>
    </row>
    <row r="53" spans="1:30" x14ac:dyDescent="0.2">
      <c r="A53" s="213" t="s">
        <v>319</v>
      </c>
      <c r="B53" s="241">
        <v>0</v>
      </c>
      <c r="C53" s="241">
        <f t="shared" ref="C53:AB53" si="4">B53+B54-B55</f>
        <v>0</v>
      </c>
      <c r="D53" s="241">
        <f t="shared" si="4"/>
        <v>0</v>
      </c>
      <c r="E53" s="241">
        <f t="shared" si="4"/>
        <v>0</v>
      </c>
      <c r="F53" s="241">
        <f t="shared" si="4"/>
        <v>0</v>
      </c>
      <c r="G53" s="241">
        <f t="shared" si="4"/>
        <v>0</v>
      </c>
      <c r="H53" s="241">
        <f t="shared" si="4"/>
        <v>0</v>
      </c>
      <c r="I53" s="241">
        <f t="shared" si="4"/>
        <v>0</v>
      </c>
      <c r="J53" s="241">
        <f t="shared" si="4"/>
        <v>0</v>
      </c>
      <c r="K53" s="241">
        <f t="shared" si="4"/>
        <v>0</v>
      </c>
      <c r="L53" s="241">
        <f t="shared" si="4"/>
        <v>0</v>
      </c>
      <c r="M53" s="241">
        <f t="shared" si="4"/>
        <v>0</v>
      </c>
      <c r="N53" s="241">
        <f t="shared" si="4"/>
        <v>0</v>
      </c>
      <c r="O53" s="241">
        <f t="shared" si="4"/>
        <v>0</v>
      </c>
      <c r="P53" s="241">
        <f t="shared" si="4"/>
        <v>0</v>
      </c>
      <c r="Q53" s="241">
        <f t="shared" si="4"/>
        <v>0</v>
      </c>
      <c r="R53" s="241">
        <f t="shared" si="4"/>
        <v>0</v>
      </c>
      <c r="S53" s="241">
        <f t="shared" si="4"/>
        <v>0</v>
      </c>
      <c r="T53" s="241">
        <f t="shared" si="4"/>
        <v>0</v>
      </c>
      <c r="U53" s="241">
        <f t="shared" si="4"/>
        <v>0</v>
      </c>
      <c r="V53" s="241">
        <f t="shared" si="4"/>
        <v>0</v>
      </c>
      <c r="W53" s="241">
        <f t="shared" si="4"/>
        <v>0</v>
      </c>
      <c r="X53" s="241">
        <f t="shared" si="4"/>
        <v>0</v>
      </c>
      <c r="Y53" s="241">
        <f t="shared" si="4"/>
        <v>0</v>
      </c>
      <c r="Z53" s="241">
        <f t="shared" si="4"/>
        <v>0</v>
      </c>
      <c r="AA53" s="241">
        <f t="shared" si="4"/>
        <v>0</v>
      </c>
      <c r="AB53" s="241">
        <f t="shared" si="4"/>
        <v>0</v>
      </c>
    </row>
    <row r="54" spans="1:30" x14ac:dyDescent="0.2">
      <c r="A54" s="213" t="s">
        <v>318</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1</v>
      </c>
    </row>
    <row r="55" spans="1:30" x14ac:dyDescent="0.2">
      <c r="A55" s="213" t="s">
        <v>317</v>
      </c>
      <c r="B55" s="241">
        <f>$B$54/$B$40</f>
        <v>0</v>
      </c>
      <c r="C55" s="241">
        <f t="shared" ref="C55:AB55" si="5">IF(ROUND(C53,1)=0,0,B55+C54/$B$40)</f>
        <v>0</v>
      </c>
      <c r="D55" s="241">
        <f t="shared" si="5"/>
        <v>0</v>
      </c>
      <c r="E55" s="241">
        <f t="shared" si="5"/>
        <v>0</v>
      </c>
      <c r="F55" s="241">
        <f t="shared" si="5"/>
        <v>0</v>
      </c>
      <c r="G55" s="241">
        <f t="shared" si="5"/>
        <v>0</v>
      </c>
      <c r="H55" s="241">
        <f t="shared" si="5"/>
        <v>0</v>
      </c>
      <c r="I55" s="241">
        <f t="shared" si="5"/>
        <v>0</v>
      </c>
      <c r="J55" s="241">
        <f t="shared" si="5"/>
        <v>0</v>
      </c>
      <c r="K55" s="241">
        <f t="shared" si="5"/>
        <v>0</v>
      </c>
      <c r="L55" s="241">
        <f t="shared" si="5"/>
        <v>0</v>
      </c>
      <c r="M55" s="241">
        <f t="shared" si="5"/>
        <v>0</v>
      </c>
      <c r="N55" s="241">
        <f t="shared" si="5"/>
        <v>0</v>
      </c>
      <c r="O55" s="241">
        <f t="shared" si="5"/>
        <v>0</v>
      </c>
      <c r="P55" s="241">
        <f t="shared" si="5"/>
        <v>0</v>
      </c>
      <c r="Q55" s="241">
        <f t="shared" si="5"/>
        <v>0</v>
      </c>
      <c r="R55" s="241">
        <f t="shared" si="5"/>
        <v>0</v>
      </c>
      <c r="S55" s="241">
        <f t="shared" si="5"/>
        <v>0</v>
      </c>
      <c r="T55" s="241">
        <f t="shared" si="5"/>
        <v>0</v>
      </c>
      <c r="U55" s="241">
        <f t="shared" si="5"/>
        <v>0</v>
      </c>
      <c r="V55" s="241">
        <f t="shared" si="5"/>
        <v>0</v>
      </c>
      <c r="W55" s="241">
        <f t="shared" si="5"/>
        <v>0</v>
      </c>
      <c r="X55" s="241">
        <f t="shared" si="5"/>
        <v>0</v>
      </c>
      <c r="Y55" s="241">
        <f t="shared" si="5"/>
        <v>0</v>
      </c>
      <c r="Z55" s="241">
        <f t="shared" si="5"/>
        <v>0</v>
      </c>
      <c r="AA55" s="241">
        <f t="shared" si="5"/>
        <v>0</v>
      </c>
      <c r="AB55" s="241">
        <f t="shared" si="5"/>
        <v>0</v>
      </c>
    </row>
    <row r="56" spans="1:30" ht="16.5" thickBot="1" x14ac:dyDescent="0.25">
      <c r="A56" s="214" t="s">
        <v>316</v>
      </c>
      <c r="B56" s="215">
        <f t="shared" ref="B56:AB56" si="6">AVERAGE(SUM(B53:B54),(SUM(B53:B54)-B55))*$B$42</f>
        <v>0</v>
      </c>
      <c r="C56" s="215">
        <f t="shared" si="6"/>
        <v>0</v>
      </c>
      <c r="D56" s="215">
        <f t="shared" si="6"/>
        <v>0</v>
      </c>
      <c r="E56" s="215">
        <f t="shared" si="6"/>
        <v>0</v>
      </c>
      <c r="F56" s="215">
        <f t="shared" si="6"/>
        <v>0</v>
      </c>
      <c r="G56" s="215">
        <f t="shared" si="6"/>
        <v>0</v>
      </c>
      <c r="H56" s="215">
        <f t="shared" si="6"/>
        <v>0</v>
      </c>
      <c r="I56" s="215">
        <f t="shared" si="6"/>
        <v>0</v>
      </c>
      <c r="J56" s="215">
        <f t="shared" si="6"/>
        <v>0</v>
      </c>
      <c r="K56" s="215">
        <f t="shared" si="6"/>
        <v>0</v>
      </c>
      <c r="L56" s="215">
        <f t="shared" si="6"/>
        <v>0</v>
      </c>
      <c r="M56" s="215">
        <f t="shared" si="6"/>
        <v>0</v>
      </c>
      <c r="N56" s="215">
        <f t="shared" si="6"/>
        <v>0</v>
      </c>
      <c r="O56" s="215">
        <f t="shared" si="6"/>
        <v>0</v>
      </c>
      <c r="P56" s="215">
        <f t="shared" si="6"/>
        <v>0</v>
      </c>
      <c r="Q56" s="215">
        <f t="shared" si="6"/>
        <v>0</v>
      </c>
      <c r="R56" s="215">
        <f t="shared" si="6"/>
        <v>0</v>
      </c>
      <c r="S56" s="215">
        <f t="shared" si="6"/>
        <v>0</v>
      </c>
      <c r="T56" s="215">
        <f t="shared" si="6"/>
        <v>0</v>
      </c>
      <c r="U56" s="215">
        <f t="shared" si="6"/>
        <v>0</v>
      </c>
      <c r="V56" s="215">
        <f t="shared" si="6"/>
        <v>0</v>
      </c>
      <c r="W56" s="215">
        <f t="shared" si="6"/>
        <v>0</v>
      </c>
      <c r="X56" s="215">
        <f t="shared" si="6"/>
        <v>0</v>
      </c>
      <c r="Y56" s="215">
        <f t="shared" si="6"/>
        <v>0</v>
      </c>
      <c r="Z56" s="215">
        <f t="shared" si="6"/>
        <v>0</v>
      </c>
      <c r="AA56" s="215">
        <f t="shared" si="6"/>
        <v>0</v>
      </c>
      <c r="AB56" s="215">
        <f t="shared" si="6"/>
        <v>0</v>
      </c>
    </row>
    <row r="57" spans="1:30" s="100"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173"/>
      <c r="AD57" s="173"/>
    </row>
    <row r="58" spans="1:30" x14ac:dyDescent="0.2">
      <c r="A58" s="211" t="s">
        <v>531</v>
      </c>
      <c r="B58" s="212">
        <v>1</v>
      </c>
      <c r="C58" s="212">
        <f>B58+1</f>
        <v>2</v>
      </c>
      <c r="D58" s="212">
        <f t="shared" ref="D58:AB58" si="7">C58+1</f>
        <v>3</v>
      </c>
      <c r="E58" s="212">
        <f t="shared" si="7"/>
        <v>4</v>
      </c>
      <c r="F58" s="212">
        <f t="shared" si="7"/>
        <v>5</v>
      </c>
      <c r="G58" s="212">
        <f t="shared" si="7"/>
        <v>6</v>
      </c>
      <c r="H58" s="212">
        <f t="shared" si="7"/>
        <v>7</v>
      </c>
      <c r="I58" s="212">
        <f t="shared" si="7"/>
        <v>8</v>
      </c>
      <c r="J58" s="212">
        <f t="shared" si="7"/>
        <v>9</v>
      </c>
      <c r="K58" s="212">
        <f t="shared" si="7"/>
        <v>10</v>
      </c>
      <c r="L58" s="212">
        <f t="shared" si="7"/>
        <v>11</v>
      </c>
      <c r="M58" s="212">
        <f t="shared" si="7"/>
        <v>12</v>
      </c>
      <c r="N58" s="212">
        <f t="shared" si="7"/>
        <v>13</v>
      </c>
      <c r="O58" s="212">
        <f t="shared" si="7"/>
        <v>14</v>
      </c>
      <c r="P58" s="212">
        <f t="shared" si="7"/>
        <v>15</v>
      </c>
      <c r="Q58" s="212">
        <f t="shared" si="7"/>
        <v>16</v>
      </c>
      <c r="R58" s="212">
        <f t="shared" si="7"/>
        <v>17</v>
      </c>
      <c r="S58" s="212">
        <f t="shared" si="7"/>
        <v>18</v>
      </c>
      <c r="T58" s="212">
        <f t="shared" si="7"/>
        <v>19</v>
      </c>
      <c r="U58" s="212">
        <f t="shared" si="7"/>
        <v>20</v>
      </c>
      <c r="V58" s="212">
        <f t="shared" si="7"/>
        <v>21</v>
      </c>
      <c r="W58" s="212">
        <f t="shared" si="7"/>
        <v>22</v>
      </c>
      <c r="X58" s="212">
        <f t="shared" si="7"/>
        <v>23</v>
      </c>
      <c r="Y58" s="212">
        <f t="shared" si="7"/>
        <v>24</v>
      </c>
      <c r="Z58" s="212">
        <f t="shared" si="7"/>
        <v>25</v>
      </c>
      <c r="AA58" s="212">
        <f t="shared" si="7"/>
        <v>26</v>
      </c>
      <c r="AB58" s="212">
        <f t="shared" si="7"/>
        <v>27</v>
      </c>
    </row>
    <row r="59" spans="1:30" ht="14.25" x14ac:dyDescent="0.2">
      <c r="A59" s="218" t="s">
        <v>315</v>
      </c>
      <c r="B59" s="242">
        <f t="shared" ref="B59:AB59" si="8">B50*$B$28</f>
        <v>0</v>
      </c>
      <c r="C59" s="242">
        <f t="shared" si="8"/>
        <v>0</v>
      </c>
      <c r="D59" s="242">
        <f t="shared" si="8"/>
        <v>0</v>
      </c>
      <c r="E59" s="242">
        <f t="shared" si="8"/>
        <v>0</v>
      </c>
      <c r="F59" s="242">
        <f t="shared" si="8"/>
        <v>0</v>
      </c>
      <c r="G59" s="242">
        <f t="shared" si="8"/>
        <v>0</v>
      </c>
      <c r="H59" s="242">
        <f t="shared" si="8"/>
        <v>0</v>
      </c>
      <c r="I59" s="242">
        <f t="shared" si="8"/>
        <v>0</v>
      </c>
      <c r="J59" s="242">
        <f t="shared" si="8"/>
        <v>0</v>
      </c>
      <c r="K59" s="242">
        <f t="shared" si="8"/>
        <v>0</v>
      </c>
      <c r="L59" s="242">
        <f t="shared" si="8"/>
        <v>0</v>
      </c>
      <c r="M59" s="242">
        <f t="shared" si="8"/>
        <v>0</v>
      </c>
      <c r="N59" s="242">
        <f t="shared" si="8"/>
        <v>0</v>
      </c>
      <c r="O59" s="242">
        <f t="shared" si="8"/>
        <v>0</v>
      </c>
      <c r="P59" s="242">
        <f t="shared" si="8"/>
        <v>0</v>
      </c>
      <c r="Q59" s="242">
        <f t="shared" si="8"/>
        <v>0</v>
      </c>
      <c r="R59" s="242">
        <f t="shared" si="8"/>
        <v>0</v>
      </c>
      <c r="S59" s="242">
        <f t="shared" si="8"/>
        <v>0</v>
      </c>
      <c r="T59" s="242">
        <f t="shared" si="8"/>
        <v>0</v>
      </c>
      <c r="U59" s="242">
        <f t="shared" si="8"/>
        <v>0</v>
      </c>
      <c r="V59" s="242">
        <f t="shared" si="8"/>
        <v>0</v>
      </c>
      <c r="W59" s="242">
        <f t="shared" si="8"/>
        <v>0</v>
      </c>
      <c r="X59" s="242">
        <f t="shared" si="8"/>
        <v>0</v>
      </c>
      <c r="Y59" s="242">
        <f t="shared" si="8"/>
        <v>0</v>
      </c>
      <c r="Z59" s="242">
        <f t="shared" si="8"/>
        <v>0</v>
      </c>
      <c r="AA59" s="242">
        <f t="shared" si="8"/>
        <v>0</v>
      </c>
      <c r="AB59" s="242">
        <f t="shared" si="8"/>
        <v>0</v>
      </c>
    </row>
    <row r="60" spans="1:30" x14ac:dyDescent="0.2">
      <c r="A60" s="213" t="s">
        <v>314</v>
      </c>
      <c r="B60" s="241">
        <f t="shared" ref="B60:Z60" si="9">SUM(B61:B65)</f>
        <v>0</v>
      </c>
      <c r="C60" s="241">
        <f t="shared" si="9"/>
        <v>0</v>
      </c>
      <c r="D60" s="241">
        <f>SUM(D61:D65)</f>
        <v>0</v>
      </c>
      <c r="E60" s="241">
        <f t="shared" si="9"/>
        <v>0</v>
      </c>
      <c r="F60" s="241">
        <f t="shared" si="9"/>
        <v>0</v>
      </c>
      <c r="G60" s="241">
        <f t="shared" si="9"/>
        <v>0</v>
      </c>
      <c r="H60" s="241">
        <f t="shared" si="9"/>
        <v>0</v>
      </c>
      <c r="I60" s="241">
        <f t="shared" si="9"/>
        <v>0</v>
      </c>
      <c r="J60" s="241">
        <f t="shared" si="9"/>
        <v>0</v>
      </c>
      <c r="K60" s="241">
        <f t="shared" si="9"/>
        <v>0</v>
      </c>
      <c r="L60" s="241">
        <f t="shared" si="9"/>
        <v>0</v>
      </c>
      <c r="M60" s="241">
        <f t="shared" si="9"/>
        <v>0</v>
      </c>
      <c r="N60" s="241">
        <f t="shared" si="9"/>
        <v>0</v>
      </c>
      <c r="O60" s="241">
        <f t="shared" si="9"/>
        <v>0</v>
      </c>
      <c r="P60" s="241">
        <f t="shared" si="9"/>
        <v>0</v>
      </c>
      <c r="Q60" s="241">
        <f t="shared" si="9"/>
        <v>0</v>
      </c>
      <c r="R60" s="241">
        <f t="shared" si="9"/>
        <v>0</v>
      </c>
      <c r="S60" s="241">
        <f t="shared" si="9"/>
        <v>0</v>
      </c>
      <c r="T60" s="241">
        <f t="shared" si="9"/>
        <v>0</v>
      </c>
      <c r="U60" s="241">
        <f t="shared" si="9"/>
        <v>0</v>
      </c>
      <c r="V60" s="241">
        <f t="shared" si="9"/>
        <v>0</v>
      </c>
      <c r="W60" s="241">
        <f t="shared" si="9"/>
        <v>0</v>
      </c>
      <c r="X60" s="241">
        <f t="shared" si="9"/>
        <v>0</v>
      </c>
      <c r="Y60" s="241">
        <f t="shared" si="9"/>
        <v>0</v>
      </c>
      <c r="Z60" s="241">
        <f t="shared" si="9"/>
        <v>0</v>
      </c>
      <c r="AA60" s="241">
        <f t="shared" ref="AA60:AB60" si="10">SUM(AA61:AA65)</f>
        <v>0</v>
      </c>
      <c r="AB60" s="241">
        <f t="shared" si="10"/>
        <v>0</v>
      </c>
    </row>
    <row r="61" spans="1:30" x14ac:dyDescent="0.2">
      <c r="A61" s="219" t="s">
        <v>313</v>
      </c>
      <c r="B61" s="241"/>
      <c r="C61" s="241">
        <f>-IF(C$47&lt;=$B$30,0,$B$29*(1+C$49)*$B$28)*0.46</f>
        <v>0</v>
      </c>
      <c r="D61" s="241">
        <f>-IF(D$47&lt;=$B$30,0,$B$29*(1+D$49)*$B$28)*0.57</f>
        <v>0</v>
      </c>
      <c r="E61" s="241">
        <f t="shared" ref="E61:AB61" si="11">-IF(E$47&lt;=$B$30,0,$B$29*(1+E$49)*$B$28)</f>
        <v>0</v>
      </c>
      <c r="F61" s="241">
        <f t="shared" si="11"/>
        <v>0</v>
      </c>
      <c r="G61" s="241">
        <f t="shared" si="11"/>
        <v>0</v>
      </c>
      <c r="H61" s="241">
        <f t="shared" si="11"/>
        <v>0</v>
      </c>
      <c r="I61" s="241">
        <f t="shared" si="11"/>
        <v>0</v>
      </c>
      <c r="J61" s="241">
        <f t="shared" si="11"/>
        <v>0</v>
      </c>
      <c r="K61" s="241">
        <f t="shared" si="11"/>
        <v>0</v>
      </c>
      <c r="L61" s="241">
        <f t="shared" si="11"/>
        <v>0</v>
      </c>
      <c r="M61" s="241">
        <f t="shared" si="11"/>
        <v>0</v>
      </c>
      <c r="N61" s="241">
        <f t="shared" si="11"/>
        <v>0</v>
      </c>
      <c r="O61" s="241">
        <f t="shared" si="11"/>
        <v>0</v>
      </c>
      <c r="P61" s="241">
        <f t="shared" si="11"/>
        <v>0</v>
      </c>
      <c r="Q61" s="241">
        <f t="shared" si="11"/>
        <v>0</v>
      </c>
      <c r="R61" s="241">
        <f t="shared" si="11"/>
        <v>0</v>
      </c>
      <c r="S61" s="241">
        <f t="shared" si="11"/>
        <v>0</v>
      </c>
      <c r="T61" s="241">
        <f t="shared" si="11"/>
        <v>0</v>
      </c>
      <c r="U61" s="241">
        <f t="shared" si="11"/>
        <v>0</v>
      </c>
      <c r="V61" s="241">
        <f t="shared" si="11"/>
        <v>0</v>
      </c>
      <c r="W61" s="241">
        <f t="shared" si="11"/>
        <v>0</v>
      </c>
      <c r="X61" s="241">
        <f t="shared" si="11"/>
        <v>0</v>
      </c>
      <c r="Y61" s="241">
        <f t="shared" si="11"/>
        <v>0</v>
      </c>
      <c r="Z61" s="241">
        <f t="shared" si="11"/>
        <v>0</v>
      </c>
      <c r="AA61" s="241">
        <f t="shared" si="11"/>
        <v>0</v>
      </c>
      <c r="AB61" s="241">
        <f t="shared" si="11"/>
        <v>0</v>
      </c>
    </row>
    <row r="62" spans="1:30" x14ac:dyDescent="0.2">
      <c r="A62" s="21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row>
    <row r="63" spans="1:30" x14ac:dyDescent="0.2">
      <c r="A63" s="219" t="s">
        <v>528</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row>
    <row r="64" spans="1:30" x14ac:dyDescent="0.2">
      <c r="A64" s="219" t="s">
        <v>528</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row>
    <row r="65" spans="1:30" ht="31.5" x14ac:dyDescent="0.2">
      <c r="A65" s="219" t="s">
        <v>532</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row>
    <row r="66" spans="1:30" ht="28.5" x14ac:dyDescent="0.2">
      <c r="A66" s="220" t="s">
        <v>311</v>
      </c>
      <c r="B66" s="242">
        <f t="shared" ref="B66:AB66" si="12">B59+B60</f>
        <v>0</v>
      </c>
      <c r="C66" s="242">
        <f t="shared" si="12"/>
        <v>0</v>
      </c>
      <c r="D66" s="242">
        <f t="shared" si="12"/>
        <v>0</v>
      </c>
      <c r="E66" s="242">
        <f>E59+E60</f>
        <v>0</v>
      </c>
      <c r="F66" s="242">
        <f t="shared" si="12"/>
        <v>0</v>
      </c>
      <c r="G66" s="242">
        <f t="shared" si="12"/>
        <v>0</v>
      </c>
      <c r="H66" s="242">
        <f t="shared" si="12"/>
        <v>0</v>
      </c>
      <c r="I66" s="242">
        <f t="shared" si="12"/>
        <v>0</v>
      </c>
      <c r="J66" s="242">
        <f t="shared" si="12"/>
        <v>0</v>
      </c>
      <c r="K66" s="242">
        <f t="shared" si="12"/>
        <v>0</v>
      </c>
      <c r="L66" s="242">
        <f t="shared" si="12"/>
        <v>0</v>
      </c>
      <c r="M66" s="242">
        <f t="shared" si="12"/>
        <v>0</v>
      </c>
      <c r="N66" s="242">
        <f t="shared" si="12"/>
        <v>0</v>
      </c>
      <c r="O66" s="242">
        <f t="shared" si="12"/>
        <v>0</v>
      </c>
      <c r="P66" s="242">
        <f t="shared" si="12"/>
        <v>0</v>
      </c>
      <c r="Q66" s="242">
        <f t="shared" si="12"/>
        <v>0</v>
      </c>
      <c r="R66" s="242">
        <f t="shared" si="12"/>
        <v>0</v>
      </c>
      <c r="S66" s="242">
        <f t="shared" si="12"/>
        <v>0</v>
      </c>
      <c r="T66" s="242">
        <f t="shared" si="12"/>
        <v>0</v>
      </c>
      <c r="U66" s="242">
        <f t="shared" si="12"/>
        <v>0</v>
      </c>
      <c r="V66" s="242">
        <f t="shared" si="12"/>
        <v>0</v>
      </c>
      <c r="W66" s="242">
        <f t="shared" si="12"/>
        <v>0</v>
      </c>
      <c r="X66" s="242">
        <f t="shared" si="12"/>
        <v>0</v>
      </c>
      <c r="Y66" s="242">
        <f t="shared" si="12"/>
        <v>0</v>
      </c>
      <c r="Z66" s="242">
        <f t="shared" si="12"/>
        <v>0</v>
      </c>
      <c r="AA66" s="242">
        <f t="shared" si="12"/>
        <v>0</v>
      </c>
      <c r="AB66" s="242">
        <f t="shared" si="12"/>
        <v>0</v>
      </c>
    </row>
    <row r="67" spans="1:30" x14ac:dyDescent="0.2">
      <c r="A67" s="219" t="s">
        <v>306</v>
      </c>
      <c r="B67" s="221"/>
      <c r="C67" s="241">
        <f>-($B$25)*$B$28/$B$27</f>
        <v>-24662.735199999999</v>
      </c>
      <c r="D67" s="241">
        <f>-($B$25)*$B$28/$B$27</f>
        <v>-24662.735199999999</v>
      </c>
      <c r="E67" s="241">
        <f t="shared" ref="E67:AB67" si="13">D67</f>
        <v>-24662.735199999999</v>
      </c>
      <c r="F67" s="241">
        <f t="shared" si="13"/>
        <v>-24662.735199999999</v>
      </c>
      <c r="G67" s="241">
        <f t="shared" si="13"/>
        <v>-24662.735199999999</v>
      </c>
      <c r="H67" s="241">
        <f t="shared" si="13"/>
        <v>-24662.735199999999</v>
      </c>
      <c r="I67" s="241">
        <f t="shared" si="13"/>
        <v>-24662.735199999999</v>
      </c>
      <c r="J67" s="241">
        <f t="shared" si="13"/>
        <v>-24662.735199999999</v>
      </c>
      <c r="K67" s="241">
        <f t="shared" si="13"/>
        <v>-24662.735199999999</v>
      </c>
      <c r="L67" s="241">
        <f t="shared" si="13"/>
        <v>-24662.735199999999</v>
      </c>
      <c r="M67" s="241">
        <f t="shared" si="13"/>
        <v>-24662.735199999999</v>
      </c>
      <c r="N67" s="241">
        <f t="shared" si="13"/>
        <v>-24662.735199999999</v>
      </c>
      <c r="O67" s="241">
        <f t="shared" si="13"/>
        <v>-24662.735199999999</v>
      </c>
      <c r="P67" s="241">
        <f t="shared" si="13"/>
        <v>-24662.735199999999</v>
      </c>
      <c r="Q67" s="241">
        <f t="shared" si="13"/>
        <v>-24662.735199999999</v>
      </c>
      <c r="R67" s="241">
        <f t="shared" si="13"/>
        <v>-24662.735199999999</v>
      </c>
      <c r="S67" s="241">
        <f t="shared" si="13"/>
        <v>-24662.735199999999</v>
      </c>
      <c r="T67" s="241">
        <f t="shared" si="13"/>
        <v>-24662.735199999999</v>
      </c>
      <c r="U67" s="241">
        <f t="shared" si="13"/>
        <v>-24662.735199999999</v>
      </c>
      <c r="V67" s="241">
        <f t="shared" si="13"/>
        <v>-24662.735199999999</v>
      </c>
      <c r="W67" s="241">
        <f t="shared" si="13"/>
        <v>-24662.735199999999</v>
      </c>
      <c r="X67" s="241">
        <f t="shared" si="13"/>
        <v>-24662.735199999999</v>
      </c>
      <c r="Y67" s="241">
        <f t="shared" si="13"/>
        <v>-24662.735199999999</v>
      </c>
      <c r="Z67" s="241">
        <f t="shared" si="13"/>
        <v>-24662.735199999999</v>
      </c>
      <c r="AA67" s="241">
        <f t="shared" si="13"/>
        <v>-24662.735199999999</v>
      </c>
      <c r="AB67" s="241">
        <f t="shared" si="13"/>
        <v>-24662.735199999999</v>
      </c>
      <c r="AC67" s="222"/>
      <c r="AD67" s="222"/>
    </row>
    <row r="68" spans="1:30" ht="28.5" x14ac:dyDescent="0.2">
      <c r="A68" s="220" t="s">
        <v>307</v>
      </c>
      <c r="B68" s="242">
        <f t="shared" ref="B68:J68" si="14">B66+B67</f>
        <v>0</v>
      </c>
      <c r="C68" s="242">
        <f>C66+C67</f>
        <v>-24662.735199999999</v>
      </c>
      <c r="D68" s="242">
        <f>D66+D67</f>
        <v>-24662.735199999999</v>
      </c>
      <c r="E68" s="242">
        <f>E66+E67</f>
        <v>-24662.735199999999</v>
      </c>
      <c r="F68" s="242">
        <f>F66+F67</f>
        <v>-24662.735199999999</v>
      </c>
      <c r="G68" s="242">
        <f t="shared" si="14"/>
        <v>-24662.735199999999</v>
      </c>
      <c r="H68" s="242">
        <f t="shared" si="14"/>
        <v>-24662.735199999999</v>
      </c>
      <c r="I68" s="242">
        <f t="shared" si="14"/>
        <v>-24662.735199999999</v>
      </c>
      <c r="J68" s="242">
        <f t="shared" si="14"/>
        <v>-24662.735199999999</v>
      </c>
      <c r="K68" s="242">
        <f>K66+K67</f>
        <v>-24662.735199999999</v>
      </c>
      <c r="L68" s="242">
        <f>L66+L67</f>
        <v>-24662.735199999999</v>
      </c>
      <c r="M68" s="242">
        <f t="shared" ref="M68:AB68" si="15">M66+M67</f>
        <v>-24662.735199999999</v>
      </c>
      <c r="N68" s="242">
        <f t="shared" si="15"/>
        <v>-24662.735199999999</v>
      </c>
      <c r="O68" s="242">
        <f t="shared" si="15"/>
        <v>-24662.735199999999</v>
      </c>
      <c r="P68" s="242">
        <f t="shared" si="15"/>
        <v>-24662.735199999999</v>
      </c>
      <c r="Q68" s="242">
        <f t="shared" si="15"/>
        <v>-24662.735199999999</v>
      </c>
      <c r="R68" s="242">
        <f t="shared" si="15"/>
        <v>-24662.735199999999</v>
      </c>
      <c r="S68" s="242">
        <f t="shared" si="15"/>
        <v>-24662.735199999999</v>
      </c>
      <c r="T68" s="242">
        <f t="shared" si="15"/>
        <v>-24662.735199999999</v>
      </c>
      <c r="U68" s="242">
        <f t="shared" si="15"/>
        <v>-24662.735199999999</v>
      </c>
      <c r="V68" s="242">
        <f t="shared" si="15"/>
        <v>-24662.735199999999</v>
      </c>
      <c r="W68" s="242">
        <f t="shared" si="15"/>
        <v>-24662.735199999999</v>
      </c>
      <c r="X68" s="242">
        <f t="shared" si="15"/>
        <v>-24662.735199999999</v>
      </c>
      <c r="Y68" s="242">
        <f t="shared" si="15"/>
        <v>-24662.735199999999</v>
      </c>
      <c r="Z68" s="242">
        <f t="shared" si="15"/>
        <v>-24662.735199999999</v>
      </c>
      <c r="AA68" s="242">
        <f t="shared" si="15"/>
        <v>-24662.735199999999</v>
      </c>
      <c r="AB68" s="242">
        <f t="shared" si="15"/>
        <v>-24662.735199999999</v>
      </c>
    </row>
    <row r="69" spans="1:30" x14ac:dyDescent="0.2">
      <c r="A69" s="219" t="s">
        <v>305</v>
      </c>
      <c r="B69" s="241">
        <f t="shared" ref="B69:AB69" si="16">-B56</f>
        <v>0</v>
      </c>
      <c r="C69" s="241">
        <f t="shared" si="16"/>
        <v>0</v>
      </c>
      <c r="D69" s="241">
        <f>-D56</f>
        <v>0</v>
      </c>
      <c r="E69" s="241">
        <f t="shared" si="16"/>
        <v>0</v>
      </c>
      <c r="F69" s="241">
        <f t="shared" si="16"/>
        <v>0</v>
      </c>
      <c r="G69" s="241">
        <f t="shared" si="16"/>
        <v>0</v>
      </c>
      <c r="H69" s="241">
        <f t="shared" si="16"/>
        <v>0</v>
      </c>
      <c r="I69" s="241">
        <f t="shared" si="16"/>
        <v>0</v>
      </c>
      <c r="J69" s="241">
        <f t="shared" si="16"/>
        <v>0</v>
      </c>
      <c r="K69" s="241">
        <f t="shared" si="16"/>
        <v>0</v>
      </c>
      <c r="L69" s="241">
        <f t="shared" si="16"/>
        <v>0</v>
      </c>
      <c r="M69" s="241">
        <f t="shared" si="16"/>
        <v>0</v>
      </c>
      <c r="N69" s="241">
        <f t="shared" si="16"/>
        <v>0</v>
      </c>
      <c r="O69" s="241">
        <f t="shared" si="16"/>
        <v>0</v>
      </c>
      <c r="P69" s="241">
        <f t="shared" si="16"/>
        <v>0</v>
      </c>
      <c r="Q69" s="241">
        <f t="shared" si="16"/>
        <v>0</v>
      </c>
      <c r="R69" s="241">
        <f t="shared" si="16"/>
        <v>0</v>
      </c>
      <c r="S69" s="241">
        <f t="shared" si="16"/>
        <v>0</v>
      </c>
      <c r="T69" s="241">
        <f t="shared" si="16"/>
        <v>0</v>
      </c>
      <c r="U69" s="241">
        <f t="shared" si="16"/>
        <v>0</v>
      </c>
      <c r="V69" s="241">
        <f t="shared" si="16"/>
        <v>0</v>
      </c>
      <c r="W69" s="241">
        <f t="shared" si="16"/>
        <v>0</v>
      </c>
      <c r="X69" s="241">
        <f t="shared" si="16"/>
        <v>0</v>
      </c>
      <c r="Y69" s="241">
        <f t="shared" si="16"/>
        <v>0</v>
      </c>
      <c r="Z69" s="241">
        <f t="shared" si="16"/>
        <v>0</v>
      </c>
      <c r="AA69" s="241">
        <f t="shared" si="16"/>
        <v>0</v>
      </c>
      <c r="AB69" s="241">
        <f t="shared" si="16"/>
        <v>0</v>
      </c>
    </row>
    <row r="70" spans="1:30" ht="14.25" x14ac:dyDescent="0.2">
      <c r="A70" s="220" t="s">
        <v>310</v>
      </c>
      <c r="B70" s="242">
        <f t="shared" ref="B70:AB70" si="17">B68+B69</f>
        <v>0</v>
      </c>
      <c r="C70" s="242">
        <f t="shared" si="17"/>
        <v>-24662.735199999999</v>
      </c>
      <c r="D70" s="242">
        <f t="shared" si="17"/>
        <v>-24662.735199999999</v>
      </c>
      <c r="E70" s="242">
        <f t="shared" si="17"/>
        <v>-24662.735199999999</v>
      </c>
      <c r="F70" s="242">
        <f t="shared" si="17"/>
        <v>-24662.735199999999</v>
      </c>
      <c r="G70" s="242">
        <f t="shared" si="17"/>
        <v>-24662.735199999999</v>
      </c>
      <c r="H70" s="242">
        <f t="shared" si="17"/>
        <v>-24662.735199999999</v>
      </c>
      <c r="I70" s="242">
        <f t="shared" si="17"/>
        <v>-24662.735199999999</v>
      </c>
      <c r="J70" s="242">
        <f t="shared" si="17"/>
        <v>-24662.735199999999</v>
      </c>
      <c r="K70" s="242">
        <f t="shared" si="17"/>
        <v>-24662.735199999999</v>
      </c>
      <c r="L70" s="242">
        <f t="shared" si="17"/>
        <v>-24662.735199999999</v>
      </c>
      <c r="M70" s="242">
        <f t="shared" si="17"/>
        <v>-24662.735199999999</v>
      </c>
      <c r="N70" s="242">
        <f t="shared" si="17"/>
        <v>-24662.735199999999</v>
      </c>
      <c r="O70" s="242">
        <f t="shared" si="17"/>
        <v>-24662.735199999999</v>
      </c>
      <c r="P70" s="242">
        <f t="shared" si="17"/>
        <v>-24662.735199999999</v>
      </c>
      <c r="Q70" s="242">
        <f t="shared" si="17"/>
        <v>-24662.735199999999</v>
      </c>
      <c r="R70" s="242">
        <f t="shared" si="17"/>
        <v>-24662.735199999999</v>
      </c>
      <c r="S70" s="242">
        <f t="shared" si="17"/>
        <v>-24662.735199999999</v>
      </c>
      <c r="T70" s="242">
        <f t="shared" si="17"/>
        <v>-24662.735199999999</v>
      </c>
      <c r="U70" s="242">
        <f t="shared" si="17"/>
        <v>-24662.735199999999</v>
      </c>
      <c r="V70" s="242">
        <f t="shared" si="17"/>
        <v>-24662.735199999999</v>
      </c>
      <c r="W70" s="242">
        <f t="shared" si="17"/>
        <v>-24662.735199999999</v>
      </c>
      <c r="X70" s="242">
        <f t="shared" si="17"/>
        <v>-24662.735199999999</v>
      </c>
      <c r="Y70" s="242">
        <f t="shared" si="17"/>
        <v>-24662.735199999999</v>
      </c>
      <c r="Z70" s="242">
        <f t="shared" si="17"/>
        <v>-24662.735199999999</v>
      </c>
      <c r="AA70" s="242">
        <f t="shared" si="17"/>
        <v>-24662.735199999999</v>
      </c>
      <c r="AB70" s="242">
        <f t="shared" si="17"/>
        <v>-24662.735199999999</v>
      </c>
    </row>
    <row r="71" spans="1:30" x14ac:dyDescent="0.2">
      <c r="A71" s="219" t="s">
        <v>304</v>
      </c>
      <c r="B71" s="241">
        <f t="shared" ref="B71:AB71" si="18">-B70*$B$36</f>
        <v>0</v>
      </c>
      <c r="C71" s="241">
        <f t="shared" si="18"/>
        <v>4932.5470400000004</v>
      </c>
      <c r="D71" s="241">
        <f t="shared" si="18"/>
        <v>4932.5470400000004</v>
      </c>
      <c r="E71" s="241">
        <f t="shared" si="18"/>
        <v>4932.5470400000004</v>
      </c>
      <c r="F71" s="241">
        <f t="shared" si="18"/>
        <v>4932.5470400000004</v>
      </c>
      <c r="G71" s="241">
        <f t="shared" si="18"/>
        <v>4932.5470400000004</v>
      </c>
      <c r="H71" s="241">
        <f t="shared" si="18"/>
        <v>4932.5470400000004</v>
      </c>
      <c r="I71" s="241">
        <f t="shared" si="18"/>
        <v>4932.5470400000004</v>
      </c>
      <c r="J71" s="241">
        <f t="shared" si="18"/>
        <v>4932.5470400000004</v>
      </c>
      <c r="K71" s="241">
        <f t="shared" si="18"/>
        <v>4932.5470400000004</v>
      </c>
      <c r="L71" s="241">
        <f t="shared" si="18"/>
        <v>4932.5470400000004</v>
      </c>
      <c r="M71" s="241">
        <f t="shared" si="18"/>
        <v>4932.5470400000004</v>
      </c>
      <c r="N71" s="241">
        <f t="shared" si="18"/>
        <v>4932.5470400000004</v>
      </c>
      <c r="O71" s="241">
        <f t="shared" si="18"/>
        <v>4932.5470400000004</v>
      </c>
      <c r="P71" s="241">
        <f t="shared" si="18"/>
        <v>4932.5470400000004</v>
      </c>
      <c r="Q71" s="241">
        <f t="shared" si="18"/>
        <v>4932.5470400000004</v>
      </c>
      <c r="R71" s="241">
        <f t="shared" si="18"/>
        <v>4932.5470400000004</v>
      </c>
      <c r="S71" s="241">
        <f t="shared" si="18"/>
        <v>4932.5470400000004</v>
      </c>
      <c r="T71" s="241">
        <f t="shared" si="18"/>
        <v>4932.5470400000004</v>
      </c>
      <c r="U71" s="241">
        <f t="shared" si="18"/>
        <v>4932.5470400000004</v>
      </c>
      <c r="V71" s="241">
        <f t="shared" si="18"/>
        <v>4932.5470400000004</v>
      </c>
      <c r="W71" s="241">
        <f t="shared" si="18"/>
        <v>4932.5470400000004</v>
      </c>
      <c r="X71" s="241">
        <f t="shared" si="18"/>
        <v>4932.5470400000004</v>
      </c>
      <c r="Y71" s="241">
        <f t="shared" si="18"/>
        <v>4932.5470400000004</v>
      </c>
      <c r="Z71" s="241">
        <f t="shared" si="18"/>
        <v>4932.5470400000004</v>
      </c>
      <c r="AA71" s="241">
        <f t="shared" si="18"/>
        <v>4932.5470400000004</v>
      </c>
      <c r="AB71" s="241">
        <f t="shared" si="18"/>
        <v>4932.5470400000004</v>
      </c>
    </row>
    <row r="72" spans="1:30" ht="15" thickBot="1" x14ac:dyDescent="0.25">
      <c r="A72" s="223" t="s">
        <v>309</v>
      </c>
      <c r="B72" s="224">
        <f t="shared" ref="B72:AB72" si="19">B70+B71</f>
        <v>0</v>
      </c>
      <c r="C72" s="224">
        <f t="shared" si="19"/>
        <v>-19730.188159999998</v>
      </c>
      <c r="D72" s="224">
        <f t="shared" si="19"/>
        <v>-19730.188159999998</v>
      </c>
      <c r="E72" s="224">
        <f t="shared" si="19"/>
        <v>-19730.188159999998</v>
      </c>
      <c r="F72" s="224">
        <f t="shared" si="19"/>
        <v>-19730.188159999998</v>
      </c>
      <c r="G72" s="224">
        <f t="shared" si="19"/>
        <v>-19730.188159999998</v>
      </c>
      <c r="H72" s="224">
        <f t="shared" si="19"/>
        <v>-19730.188159999998</v>
      </c>
      <c r="I72" s="224">
        <f t="shared" si="19"/>
        <v>-19730.188159999998</v>
      </c>
      <c r="J72" s="224">
        <f t="shared" si="19"/>
        <v>-19730.188159999998</v>
      </c>
      <c r="K72" s="224">
        <f t="shared" si="19"/>
        <v>-19730.188159999998</v>
      </c>
      <c r="L72" s="224">
        <f t="shared" si="19"/>
        <v>-19730.188159999998</v>
      </c>
      <c r="M72" s="224">
        <f t="shared" si="19"/>
        <v>-19730.188159999998</v>
      </c>
      <c r="N72" s="224">
        <f t="shared" si="19"/>
        <v>-19730.188159999998</v>
      </c>
      <c r="O72" s="224">
        <f t="shared" si="19"/>
        <v>-19730.188159999998</v>
      </c>
      <c r="P72" s="224">
        <f t="shared" si="19"/>
        <v>-19730.188159999998</v>
      </c>
      <c r="Q72" s="224">
        <f t="shared" si="19"/>
        <v>-19730.188159999998</v>
      </c>
      <c r="R72" s="224">
        <f t="shared" si="19"/>
        <v>-19730.188159999998</v>
      </c>
      <c r="S72" s="224">
        <f t="shared" si="19"/>
        <v>-19730.188159999998</v>
      </c>
      <c r="T72" s="224">
        <f t="shared" si="19"/>
        <v>-19730.188159999998</v>
      </c>
      <c r="U72" s="224">
        <f t="shared" si="19"/>
        <v>-19730.188159999998</v>
      </c>
      <c r="V72" s="224">
        <f t="shared" si="19"/>
        <v>-19730.188159999998</v>
      </c>
      <c r="W72" s="224">
        <f t="shared" si="19"/>
        <v>-19730.188159999998</v>
      </c>
      <c r="X72" s="224">
        <f t="shared" si="19"/>
        <v>-19730.188159999998</v>
      </c>
      <c r="Y72" s="224">
        <f t="shared" si="19"/>
        <v>-19730.188159999998</v>
      </c>
      <c r="Z72" s="224">
        <f t="shared" si="19"/>
        <v>-19730.188159999998</v>
      </c>
      <c r="AA72" s="224">
        <f t="shared" si="19"/>
        <v>-19730.188159999998</v>
      </c>
      <c r="AB72" s="224">
        <f t="shared" si="19"/>
        <v>-19730.188159999998</v>
      </c>
    </row>
    <row r="73" spans="1:30" s="175" customFormat="1" ht="16.5" thickBot="1" x14ac:dyDescent="0.25">
      <c r="A73" s="320"/>
      <c r="B73" s="321">
        <v>0.5</v>
      </c>
      <c r="C73" s="321">
        <f>B73+1</f>
        <v>1.5</v>
      </c>
      <c r="D73" s="321">
        <f t="shared" ref="D73:AB73" si="20">C73+1</f>
        <v>2.5</v>
      </c>
      <c r="E73" s="321">
        <f t="shared" si="20"/>
        <v>3.5</v>
      </c>
      <c r="F73" s="321">
        <f t="shared" si="20"/>
        <v>4.5</v>
      </c>
      <c r="G73" s="321">
        <f t="shared" si="20"/>
        <v>5.5</v>
      </c>
      <c r="H73" s="321">
        <f t="shared" si="20"/>
        <v>6.5</v>
      </c>
      <c r="I73" s="321">
        <f t="shared" si="20"/>
        <v>7.5</v>
      </c>
      <c r="J73" s="321">
        <f t="shared" si="20"/>
        <v>8.5</v>
      </c>
      <c r="K73" s="321">
        <f t="shared" si="20"/>
        <v>9.5</v>
      </c>
      <c r="L73" s="321">
        <f t="shared" si="20"/>
        <v>10.5</v>
      </c>
      <c r="M73" s="321">
        <f t="shared" si="20"/>
        <v>11.5</v>
      </c>
      <c r="N73" s="321">
        <f t="shared" si="20"/>
        <v>12.5</v>
      </c>
      <c r="O73" s="321">
        <f t="shared" si="20"/>
        <v>13.5</v>
      </c>
      <c r="P73" s="321">
        <f t="shared" si="20"/>
        <v>14.5</v>
      </c>
      <c r="Q73" s="321">
        <f t="shared" si="20"/>
        <v>15.5</v>
      </c>
      <c r="R73" s="321">
        <f t="shared" si="20"/>
        <v>16.5</v>
      </c>
      <c r="S73" s="321">
        <f t="shared" si="20"/>
        <v>17.5</v>
      </c>
      <c r="T73" s="321">
        <f t="shared" si="20"/>
        <v>18.5</v>
      </c>
      <c r="U73" s="321">
        <f t="shared" si="20"/>
        <v>19.5</v>
      </c>
      <c r="V73" s="321">
        <f t="shared" si="20"/>
        <v>20.5</v>
      </c>
      <c r="W73" s="321">
        <f t="shared" si="20"/>
        <v>21.5</v>
      </c>
      <c r="X73" s="321">
        <f t="shared" si="20"/>
        <v>22.5</v>
      </c>
      <c r="Y73" s="321">
        <f t="shared" si="20"/>
        <v>23.5</v>
      </c>
      <c r="Z73" s="321">
        <f t="shared" si="20"/>
        <v>24.5</v>
      </c>
      <c r="AA73" s="321">
        <f t="shared" si="20"/>
        <v>25.5</v>
      </c>
      <c r="AB73" s="321">
        <f t="shared" si="20"/>
        <v>26.5</v>
      </c>
      <c r="AC73" s="173"/>
      <c r="AD73" s="173"/>
    </row>
    <row r="74" spans="1:30" x14ac:dyDescent="0.2">
      <c r="A74" s="211" t="s">
        <v>308</v>
      </c>
      <c r="B74" s="212">
        <f t="shared" ref="B74:AB74" si="21">B58</f>
        <v>1</v>
      </c>
      <c r="C74" s="212">
        <f t="shared" si="21"/>
        <v>2</v>
      </c>
      <c r="D74" s="212">
        <f t="shared" si="21"/>
        <v>3</v>
      </c>
      <c r="E74" s="212">
        <f t="shared" si="21"/>
        <v>4</v>
      </c>
      <c r="F74" s="212">
        <f t="shared" si="21"/>
        <v>5</v>
      </c>
      <c r="G74" s="212">
        <f t="shared" si="21"/>
        <v>6</v>
      </c>
      <c r="H74" s="212">
        <f t="shared" si="21"/>
        <v>7</v>
      </c>
      <c r="I74" s="212">
        <f t="shared" si="21"/>
        <v>8</v>
      </c>
      <c r="J74" s="212">
        <f t="shared" si="21"/>
        <v>9</v>
      </c>
      <c r="K74" s="212">
        <f t="shared" si="21"/>
        <v>10</v>
      </c>
      <c r="L74" s="212">
        <f t="shared" si="21"/>
        <v>11</v>
      </c>
      <c r="M74" s="212">
        <f t="shared" si="21"/>
        <v>12</v>
      </c>
      <c r="N74" s="212">
        <f t="shared" si="21"/>
        <v>13</v>
      </c>
      <c r="O74" s="212">
        <f t="shared" si="21"/>
        <v>14</v>
      </c>
      <c r="P74" s="212">
        <f t="shared" si="21"/>
        <v>15</v>
      </c>
      <c r="Q74" s="212">
        <f t="shared" si="21"/>
        <v>16</v>
      </c>
      <c r="R74" s="212">
        <f t="shared" si="21"/>
        <v>17</v>
      </c>
      <c r="S74" s="212">
        <f t="shared" si="21"/>
        <v>18</v>
      </c>
      <c r="T74" s="212">
        <f t="shared" si="21"/>
        <v>19</v>
      </c>
      <c r="U74" s="212">
        <f t="shared" si="21"/>
        <v>20</v>
      </c>
      <c r="V74" s="212">
        <f t="shared" si="21"/>
        <v>21</v>
      </c>
      <c r="W74" s="212">
        <f t="shared" si="21"/>
        <v>22</v>
      </c>
      <c r="X74" s="212">
        <f t="shared" si="21"/>
        <v>23</v>
      </c>
      <c r="Y74" s="212">
        <f t="shared" si="21"/>
        <v>24</v>
      </c>
      <c r="Z74" s="212">
        <f t="shared" si="21"/>
        <v>25</v>
      </c>
      <c r="AA74" s="212">
        <f t="shared" si="21"/>
        <v>26</v>
      </c>
      <c r="AB74" s="212">
        <f t="shared" si="21"/>
        <v>27</v>
      </c>
    </row>
    <row r="75" spans="1:30" ht="28.5" x14ac:dyDescent="0.2">
      <c r="A75" s="218" t="s">
        <v>307</v>
      </c>
      <c r="B75" s="242">
        <f t="shared" ref="B75:AB75" si="22">B68</f>
        <v>0</v>
      </c>
      <c r="C75" s="242">
        <f t="shared" si="22"/>
        <v>-24662.735199999999</v>
      </c>
      <c r="D75" s="242">
        <f>D68</f>
        <v>-24662.735199999999</v>
      </c>
      <c r="E75" s="242">
        <f t="shared" si="22"/>
        <v>-24662.735199999999</v>
      </c>
      <c r="F75" s="242">
        <f t="shared" si="22"/>
        <v>-24662.735199999999</v>
      </c>
      <c r="G75" s="242">
        <f t="shared" si="22"/>
        <v>-24662.735199999999</v>
      </c>
      <c r="H75" s="242">
        <f t="shared" si="22"/>
        <v>-24662.735199999999</v>
      </c>
      <c r="I75" s="242">
        <f t="shared" si="22"/>
        <v>-24662.735199999999</v>
      </c>
      <c r="J75" s="242">
        <f t="shared" si="22"/>
        <v>-24662.735199999999</v>
      </c>
      <c r="K75" s="242">
        <f t="shared" si="22"/>
        <v>-24662.735199999999</v>
      </c>
      <c r="L75" s="242">
        <f t="shared" si="22"/>
        <v>-24662.735199999999</v>
      </c>
      <c r="M75" s="242">
        <f t="shared" si="22"/>
        <v>-24662.735199999999</v>
      </c>
      <c r="N75" s="242">
        <f t="shared" si="22"/>
        <v>-24662.735199999999</v>
      </c>
      <c r="O75" s="242">
        <f t="shared" si="22"/>
        <v>-24662.735199999999</v>
      </c>
      <c r="P75" s="242">
        <f t="shared" si="22"/>
        <v>-24662.735199999999</v>
      </c>
      <c r="Q75" s="242">
        <f t="shared" si="22"/>
        <v>-24662.735199999999</v>
      </c>
      <c r="R75" s="242">
        <f t="shared" si="22"/>
        <v>-24662.735199999999</v>
      </c>
      <c r="S75" s="242">
        <f t="shared" si="22"/>
        <v>-24662.735199999999</v>
      </c>
      <c r="T75" s="242">
        <f t="shared" si="22"/>
        <v>-24662.735199999999</v>
      </c>
      <c r="U75" s="242">
        <f t="shared" si="22"/>
        <v>-24662.735199999999</v>
      </c>
      <c r="V75" s="242">
        <f t="shared" si="22"/>
        <v>-24662.735199999999</v>
      </c>
      <c r="W75" s="242">
        <f t="shared" si="22"/>
        <v>-24662.735199999999</v>
      </c>
      <c r="X75" s="242">
        <f t="shared" si="22"/>
        <v>-24662.735199999999</v>
      </c>
      <c r="Y75" s="242">
        <f t="shared" si="22"/>
        <v>-24662.735199999999</v>
      </c>
      <c r="Z75" s="242">
        <f t="shared" si="22"/>
        <v>-24662.735199999999</v>
      </c>
      <c r="AA75" s="242">
        <f t="shared" si="22"/>
        <v>-24662.735199999999</v>
      </c>
      <c r="AB75" s="242">
        <f t="shared" si="22"/>
        <v>-24662.735199999999</v>
      </c>
    </row>
    <row r="76" spans="1:30" x14ac:dyDescent="0.2">
      <c r="A76" s="219" t="s">
        <v>306</v>
      </c>
      <c r="B76" s="241">
        <f t="shared" ref="B76:AB76" si="23">-B67</f>
        <v>0</v>
      </c>
      <c r="C76" s="241">
        <f>-C67</f>
        <v>24662.735199999999</v>
      </c>
      <c r="D76" s="241">
        <f>-D67</f>
        <v>24662.735199999999</v>
      </c>
      <c r="E76" s="241">
        <f t="shared" si="23"/>
        <v>24662.735199999999</v>
      </c>
      <c r="F76" s="241">
        <f t="shared" si="23"/>
        <v>24662.735199999999</v>
      </c>
      <c r="G76" s="241">
        <f t="shared" si="23"/>
        <v>24662.735199999999</v>
      </c>
      <c r="H76" s="241">
        <f t="shared" si="23"/>
        <v>24662.735199999999</v>
      </c>
      <c r="I76" s="241">
        <f t="shared" si="23"/>
        <v>24662.735199999999</v>
      </c>
      <c r="J76" s="241">
        <f t="shared" si="23"/>
        <v>24662.735199999999</v>
      </c>
      <c r="K76" s="241">
        <f t="shared" si="23"/>
        <v>24662.735199999999</v>
      </c>
      <c r="L76" s="241">
        <f>-L67</f>
        <v>24662.735199999999</v>
      </c>
      <c r="M76" s="241">
        <f>-M67</f>
        <v>24662.735199999999</v>
      </c>
      <c r="N76" s="241">
        <f t="shared" si="23"/>
        <v>24662.735199999999</v>
      </c>
      <c r="O76" s="241">
        <f t="shared" si="23"/>
        <v>24662.735199999999</v>
      </c>
      <c r="P76" s="241">
        <f t="shared" si="23"/>
        <v>24662.735199999999</v>
      </c>
      <c r="Q76" s="241">
        <f t="shared" si="23"/>
        <v>24662.735199999999</v>
      </c>
      <c r="R76" s="241">
        <f t="shared" si="23"/>
        <v>24662.735199999999</v>
      </c>
      <c r="S76" s="241">
        <f t="shared" si="23"/>
        <v>24662.735199999999</v>
      </c>
      <c r="T76" s="241">
        <f t="shared" si="23"/>
        <v>24662.735199999999</v>
      </c>
      <c r="U76" s="241">
        <f t="shared" si="23"/>
        <v>24662.735199999999</v>
      </c>
      <c r="V76" s="241">
        <f t="shared" si="23"/>
        <v>24662.735199999999</v>
      </c>
      <c r="W76" s="241">
        <f t="shared" si="23"/>
        <v>24662.735199999999</v>
      </c>
      <c r="X76" s="241">
        <f t="shared" si="23"/>
        <v>24662.735199999999</v>
      </c>
      <c r="Y76" s="241">
        <f t="shared" si="23"/>
        <v>24662.735199999999</v>
      </c>
      <c r="Z76" s="241">
        <f t="shared" si="23"/>
        <v>24662.735199999999</v>
      </c>
      <c r="AA76" s="241">
        <f t="shared" si="23"/>
        <v>24662.735199999999</v>
      </c>
      <c r="AB76" s="241">
        <f t="shared" si="23"/>
        <v>24662.735199999999</v>
      </c>
    </row>
    <row r="77" spans="1:30" x14ac:dyDescent="0.2">
      <c r="A77" s="219" t="s">
        <v>305</v>
      </c>
      <c r="B77" s="241">
        <f t="shared" ref="B77:AB77" si="24">B69</f>
        <v>0</v>
      </c>
      <c r="C77" s="241">
        <f t="shared" si="24"/>
        <v>0</v>
      </c>
      <c r="D77" s="241">
        <f t="shared" si="24"/>
        <v>0</v>
      </c>
      <c r="E77" s="241">
        <f t="shared" si="24"/>
        <v>0</v>
      </c>
      <c r="F77" s="241">
        <f t="shared" si="24"/>
        <v>0</v>
      </c>
      <c r="G77" s="241">
        <f t="shared" si="24"/>
        <v>0</v>
      </c>
      <c r="H77" s="241">
        <f t="shared" si="24"/>
        <v>0</v>
      </c>
      <c r="I77" s="241">
        <f t="shared" si="24"/>
        <v>0</v>
      </c>
      <c r="J77" s="241">
        <f t="shared" si="24"/>
        <v>0</v>
      </c>
      <c r="K77" s="241">
        <f t="shared" si="24"/>
        <v>0</v>
      </c>
      <c r="L77" s="241">
        <f t="shared" si="24"/>
        <v>0</v>
      </c>
      <c r="M77" s="241">
        <f t="shared" si="24"/>
        <v>0</v>
      </c>
      <c r="N77" s="241">
        <f t="shared" si="24"/>
        <v>0</v>
      </c>
      <c r="O77" s="241">
        <f t="shared" si="24"/>
        <v>0</v>
      </c>
      <c r="P77" s="241">
        <f t="shared" si="24"/>
        <v>0</v>
      </c>
      <c r="Q77" s="241">
        <f t="shared" si="24"/>
        <v>0</v>
      </c>
      <c r="R77" s="241">
        <f t="shared" si="24"/>
        <v>0</v>
      </c>
      <c r="S77" s="241">
        <f t="shared" si="24"/>
        <v>0</v>
      </c>
      <c r="T77" s="241">
        <f t="shared" si="24"/>
        <v>0</v>
      </c>
      <c r="U77" s="241">
        <f t="shared" si="24"/>
        <v>0</v>
      </c>
      <c r="V77" s="241">
        <f t="shared" si="24"/>
        <v>0</v>
      </c>
      <c r="W77" s="241">
        <f t="shared" si="24"/>
        <v>0</v>
      </c>
      <c r="X77" s="241">
        <f t="shared" si="24"/>
        <v>0</v>
      </c>
      <c r="Y77" s="241">
        <f t="shared" si="24"/>
        <v>0</v>
      </c>
      <c r="Z77" s="241">
        <f t="shared" si="24"/>
        <v>0</v>
      </c>
      <c r="AA77" s="241">
        <f t="shared" si="24"/>
        <v>0</v>
      </c>
      <c r="AB77" s="241">
        <f t="shared" si="24"/>
        <v>0</v>
      </c>
    </row>
    <row r="78" spans="1:30" x14ac:dyDescent="0.2">
      <c r="A78" s="219" t="s">
        <v>304</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row>
    <row r="79" spans="1:30" x14ac:dyDescent="0.2">
      <c r="A79" s="219" t="s">
        <v>303</v>
      </c>
      <c r="B79" s="241"/>
      <c r="C79" s="241"/>
      <c r="D79" s="241"/>
      <c r="E79" s="241"/>
      <c r="F79" s="241"/>
      <c r="G79" s="241"/>
      <c r="H79" s="241"/>
      <c r="I79" s="241"/>
      <c r="J79" s="241"/>
      <c r="K79" s="241"/>
      <c r="L79" s="241"/>
      <c r="M79" s="241">
        <f>IF(((SUM($B$59:M59)+SUM($B$61:M64))+SUM($B$81:M81))&lt;0,((SUM($B$59:M59)+SUM($B$61:M64))+SUM($B$81:M81))*0.2-SUM($A$79:L79),IF(SUM($B$79:L79)&lt;0,0-SUM($B$79:L79),0))</f>
        <v>-123313.67600000001</v>
      </c>
      <c r="N79" s="241">
        <f>IF(((SUM($B$59:N59)+SUM($B$61:N64))+SUM($B$81:N81))&lt;0,((SUM($B$59:N59)+SUM($B$61:N64))+SUM($B$81:N81))*0.2-SUM($A$79:M79),IF(SUM($B$79:M79)&lt;0,0-SUM($B$79:M79),0))</f>
        <v>0</v>
      </c>
      <c r="O79" s="241">
        <f>IF(((SUM($B$59:O59)+SUM($B$61:O64))+SUM($B$81:O81))&lt;0,((SUM($B$59:O59)+SUM($B$61:O64))+SUM($B$81:O81))*0.2-SUM($A$79:N79),IF(SUM($B$79:N79)&lt;0,0-SUM($B$79:N79),0))</f>
        <v>0</v>
      </c>
      <c r="P79" s="241">
        <f>IF(((SUM($B$59:P59)+SUM($B$61:P64))+SUM($B$81:P81))&lt;0,((SUM($B$59:P59)+SUM($B$61:P64))+SUM($B$81:P81))*0.2-SUM($A$79:O79),IF(SUM($B$79:O79)&lt;0,0-SUM($B$79:O79),0))</f>
        <v>0</v>
      </c>
      <c r="Q79" s="241">
        <f>IF(((SUM($B$59:Q59)+SUM($B$61:Q64))+SUM($B$81:Q81))&lt;0,((SUM($B$59:Q59)+SUM($B$61:Q64))+SUM($B$81:Q81))*0.2-SUM($A$79:P79),IF(SUM($B$79:P79)&lt;0,0-SUM($B$79:P79),0))</f>
        <v>0</v>
      </c>
      <c r="R79" s="241">
        <f>IF(((SUM($B$59:R59)+SUM($B$61:R64))+SUM($B$81:R81))&lt;0,((SUM($B$59:R59)+SUM($B$61:R64))+SUM($B$81:R81))*0.2-SUM($A$79:Q79),IF(SUM($B$79:Q79)&lt;0,0-SUM($B$79:Q79),0))</f>
        <v>0</v>
      </c>
      <c r="S79" s="241">
        <f>IF(((SUM($B$59:S59)+SUM($B$61:S64))+SUM($B$81:S81))&lt;0,((SUM($B$59:S59)+SUM($B$61:S64))+SUM($B$81:S81))*0.2-SUM($A$79:R79),IF(SUM($B$79:R79)&lt;0,0-SUM($B$79:R79),0))</f>
        <v>0</v>
      </c>
      <c r="T79" s="241">
        <f>IF(((SUM($B$59:T59)+SUM($B$61:T64))+SUM($B$81:T81))&lt;0,((SUM($B$59:T59)+SUM($B$61:T64))+SUM($B$81:T81))*0.2-SUM($A$79:S79),IF(SUM($B$79:S79)&lt;0,0-SUM($B$79:S79),0))</f>
        <v>0</v>
      </c>
      <c r="U79" s="241">
        <f>IF(((SUM($B$59:U59)+SUM($B$61:U64))+SUM($B$81:U81))&lt;0,((SUM($B$59:U59)+SUM($B$61:U64))+SUM($B$81:U81))*0.2-SUM($A$79:T79),IF(SUM($B$79:T79)&lt;0,0-SUM($B$79:T79),0))</f>
        <v>0</v>
      </c>
      <c r="V79" s="241">
        <f>IF(((SUM($B$59:V59)+SUM($B$61:V64))+SUM($B$81:V81))&lt;0,((SUM($B$59:V59)+SUM($B$61:V64))+SUM($B$81:V81))*0.2-SUM($A$79:U79),IF(SUM($B$79:U79)&lt;0,0-SUM($B$79:U79),0))</f>
        <v>0</v>
      </c>
      <c r="W79" s="241">
        <f>IF(((SUM($B$59:W59)+SUM($B$61:W64))+SUM($B$81:W81))&lt;0,((SUM($B$59:W59)+SUM($B$61:W64))+SUM($B$81:W81))*0.2-SUM($A$79:V79),IF(SUM($B$79:V79)&lt;0,0-SUM($B$79:V79),0))</f>
        <v>0</v>
      </c>
      <c r="X79" s="241">
        <f>IF(((SUM($B$59:X59)+SUM($B$61:X64))+SUM($B$81:X81))&lt;0,((SUM($B$59:X59)+SUM($B$61:X64))+SUM($B$81:X81))*0.2-SUM($A$79:W79),IF(SUM($B$79:W79)&lt;0,0-SUM($B$79:W79),0))</f>
        <v>0</v>
      </c>
      <c r="Y79" s="241">
        <f>IF(((SUM($B$59:Y59)+SUM($B$61:Y64))+SUM($B$81:Y81))&lt;0,((SUM($B$59:Y59)+SUM($B$61:Y64))+SUM($B$81:Y81))*0.2-SUM($A$79:X79),IF(SUM($B$79:X79)&lt;0,0-SUM($B$79:X79),0))</f>
        <v>0</v>
      </c>
      <c r="Z79" s="241">
        <f>IF(((SUM($B$59:Z59)+SUM($B$61:Z64))+SUM($B$81:Z81))&lt;0,((SUM($B$59:Z59)+SUM($B$61:Z64))+SUM($B$81:Z81))*0.2-SUM($A$79:Y79),IF(SUM($B$79:Y79)&lt;0,0-SUM($B$79:Y79),0))</f>
        <v>0</v>
      </c>
      <c r="AA79" s="241">
        <f>IF(((SUM($B$59:AA59)+SUM($B$61:AA64))+SUM($B$81:AA81))&lt;0,((SUM($B$59:AA59)+SUM($B$61:AA64))+SUM($B$81:AA81))*0.2-SUM($A$79:Z79),IF(SUM($B$79:Z79)&lt;0,0-SUM($B$79:Z79),0))</f>
        <v>0</v>
      </c>
      <c r="AB79" s="241">
        <f>IF(((SUM($B$59:AB59)+SUM($B$61:AB64))+SUM($B$81:AB81))&lt;0,((SUM($B$59:AB59)+SUM($B$61:AB64))+SUM($B$81:AB81))*0.2-SUM($A$79:AA79),IF(SUM($B$79:AA79)&lt;0,0-SUM($B$79:AA79),0))</f>
        <v>0</v>
      </c>
    </row>
    <row r="80" spans="1:30" x14ac:dyDescent="0.2">
      <c r="A80" s="219" t="s">
        <v>302</v>
      </c>
      <c r="B80" s="241">
        <f>-B59*(B39)</f>
        <v>0</v>
      </c>
      <c r="C80" s="241">
        <f t="shared" ref="C80:AB80" si="25">-(C59-B59)*$B$39</f>
        <v>0</v>
      </c>
      <c r="D80" s="241">
        <f t="shared" si="25"/>
        <v>0</v>
      </c>
      <c r="E80" s="241">
        <f t="shared" si="25"/>
        <v>0</v>
      </c>
      <c r="F80" s="241">
        <f t="shared" si="25"/>
        <v>0</v>
      </c>
      <c r="G80" s="241">
        <f t="shared" si="25"/>
        <v>0</v>
      </c>
      <c r="H80" s="241">
        <f t="shared" si="25"/>
        <v>0</v>
      </c>
      <c r="I80" s="241">
        <f t="shared" si="25"/>
        <v>0</v>
      </c>
      <c r="J80" s="241">
        <f t="shared" si="25"/>
        <v>0</v>
      </c>
      <c r="K80" s="241">
        <f t="shared" si="25"/>
        <v>0</v>
      </c>
      <c r="L80" s="241">
        <f t="shared" si="25"/>
        <v>0</v>
      </c>
      <c r="M80" s="241">
        <f t="shared" si="25"/>
        <v>0</v>
      </c>
      <c r="N80" s="241">
        <f t="shared" si="25"/>
        <v>0</v>
      </c>
      <c r="O80" s="241">
        <f t="shared" si="25"/>
        <v>0</v>
      </c>
      <c r="P80" s="241">
        <f t="shared" si="25"/>
        <v>0</v>
      </c>
      <c r="Q80" s="241">
        <f t="shared" si="25"/>
        <v>0</v>
      </c>
      <c r="R80" s="241">
        <f t="shared" si="25"/>
        <v>0</v>
      </c>
      <c r="S80" s="241">
        <f t="shared" si="25"/>
        <v>0</v>
      </c>
      <c r="T80" s="241">
        <f t="shared" si="25"/>
        <v>0</v>
      </c>
      <c r="U80" s="241">
        <f t="shared" si="25"/>
        <v>0</v>
      </c>
      <c r="V80" s="241">
        <f t="shared" si="25"/>
        <v>0</v>
      </c>
      <c r="W80" s="241">
        <f t="shared" si="25"/>
        <v>0</v>
      </c>
      <c r="X80" s="241">
        <f t="shared" si="25"/>
        <v>0</v>
      </c>
      <c r="Y80" s="241">
        <f t="shared" si="25"/>
        <v>0</v>
      </c>
      <c r="Z80" s="241">
        <f t="shared" si="25"/>
        <v>0</v>
      </c>
      <c r="AA80" s="241">
        <f t="shared" si="25"/>
        <v>0</v>
      </c>
      <c r="AB80" s="241">
        <f t="shared" si="25"/>
        <v>0</v>
      </c>
    </row>
    <row r="81" spans="1:30" x14ac:dyDescent="0.2">
      <c r="A81" s="219" t="s">
        <v>572</v>
      </c>
      <c r="B81" s="241">
        <f>'6.2. Паспорт фин осв ввод'!L30*-1*1000000</f>
        <v>-616568.38</v>
      </c>
      <c r="C81" s="241">
        <f>'6.2. Паспорт фин осв ввод'!R30*-1*1000000</f>
        <v>0</v>
      </c>
      <c r="D81" s="241">
        <f>'6.2. Паспорт фин осв ввод'!M30*-1*1000000</f>
        <v>0</v>
      </c>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22"/>
    </row>
    <row r="82" spans="1:30" x14ac:dyDescent="0.2">
      <c r="A82" s="219" t="s">
        <v>301</v>
      </c>
      <c r="B82" s="241">
        <f t="shared" ref="B82:AB82" si="26">B54-B55</f>
        <v>0</v>
      </c>
      <c r="C82" s="241">
        <f t="shared" si="26"/>
        <v>0</v>
      </c>
      <c r="D82" s="241">
        <f t="shared" si="26"/>
        <v>0</v>
      </c>
      <c r="E82" s="241">
        <f t="shared" si="26"/>
        <v>0</v>
      </c>
      <c r="F82" s="241">
        <f t="shared" si="26"/>
        <v>0</v>
      </c>
      <c r="G82" s="241">
        <f t="shared" si="26"/>
        <v>0</v>
      </c>
      <c r="H82" s="241">
        <f t="shared" si="26"/>
        <v>0</v>
      </c>
      <c r="I82" s="241">
        <f t="shared" si="26"/>
        <v>0</v>
      </c>
      <c r="J82" s="241">
        <f t="shared" si="26"/>
        <v>0</v>
      </c>
      <c r="K82" s="241">
        <f t="shared" si="26"/>
        <v>0</v>
      </c>
      <c r="L82" s="241">
        <f t="shared" si="26"/>
        <v>0</v>
      </c>
      <c r="M82" s="241">
        <f t="shared" si="26"/>
        <v>0</v>
      </c>
      <c r="N82" s="241">
        <f t="shared" si="26"/>
        <v>0</v>
      </c>
      <c r="O82" s="241">
        <f t="shared" si="26"/>
        <v>0</v>
      </c>
      <c r="P82" s="241">
        <f t="shared" si="26"/>
        <v>0</v>
      </c>
      <c r="Q82" s="241">
        <f t="shared" si="26"/>
        <v>0</v>
      </c>
      <c r="R82" s="241">
        <f t="shared" si="26"/>
        <v>0</v>
      </c>
      <c r="S82" s="241">
        <f t="shared" si="26"/>
        <v>0</v>
      </c>
      <c r="T82" s="241">
        <f t="shared" si="26"/>
        <v>0</v>
      </c>
      <c r="U82" s="241">
        <f t="shared" si="26"/>
        <v>0</v>
      </c>
      <c r="V82" s="241">
        <f t="shared" si="26"/>
        <v>0</v>
      </c>
      <c r="W82" s="241">
        <f t="shared" si="26"/>
        <v>0</v>
      </c>
      <c r="X82" s="241">
        <f t="shared" si="26"/>
        <v>0</v>
      </c>
      <c r="Y82" s="241">
        <f t="shared" si="26"/>
        <v>0</v>
      </c>
      <c r="Z82" s="241">
        <f t="shared" si="26"/>
        <v>0</v>
      </c>
      <c r="AA82" s="241">
        <f t="shared" si="26"/>
        <v>0</v>
      </c>
      <c r="AB82" s="241">
        <f t="shared" si="26"/>
        <v>1</v>
      </c>
    </row>
    <row r="83" spans="1:30" ht="14.25" x14ac:dyDescent="0.2">
      <c r="A83" s="220" t="s">
        <v>300</v>
      </c>
      <c r="B83" s="242">
        <f>SUM(B75:B82)</f>
        <v>-616568.38</v>
      </c>
      <c r="C83" s="242">
        <f t="shared" ref="C83:V83" si="27">SUM(C75:C82)</f>
        <v>0</v>
      </c>
      <c r="D83" s="242">
        <f>SUM(D75:D82)</f>
        <v>0</v>
      </c>
      <c r="E83" s="242">
        <f t="shared" si="27"/>
        <v>0</v>
      </c>
      <c r="F83" s="242">
        <f t="shared" si="27"/>
        <v>0</v>
      </c>
      <c r="G83" s="242">
        <f t="shared" si="27"/>
        <v>0</v>
      </c>
      <c r="H83" s="242">
        <f t="shared" si="27"/>
        <v>0</v>
      </c>
      <c r="I83" s="242">
        <f t="shared" si="27"/>
        <v>0</v>
      </c>
      <c r="J83" s="242">
        <f t="shared" si="27"/>
        <v>0</v>
      </c>
      <c r="K83" s="242">
        <f t="shared" si="27"/>
        <v>0</v>
      </c>
      <c r="L83" s="242">
        <f t="shared" si="27"/>
        <v>0</v>
      </c>
      <c r="M83" s="242">
        <f t="shared" si="27"/>
        <v>-123313.67600000001</v>
      </c>
      <c r="N83" s="242">
        <f t="shared" si="27"/>
        <v>0</v>
      </c>
      <c r="O83" s="242">
        <f t="shared" si="27"/>
        <v>0</v>
      </c>
      <c r="P83" s="242">
        <f t="shared" si="27"/>
        <v>0</v>
      </c>
      <c r="Q83" s="242">
        <f t="shared" si="27"/>
        <v>0</v>
      </c>
      <c r="R83" s="242">
        <f t="shared" si="27"/>
        <v>0</v>
      </c>
      <c r="S83" s="242">
        <f t="shared" si="27"/>
        <v>0</v>
      </c>
      <c r="T83" s="242">
        <f t="shared" si="27"/>
        <v>0</v>
      </c>
      <c r="U83" s="242">
        <f t="shared" si="27"/>
        <v>0</v>
      </c>
      <c r="V83" s="242">
        <f t="shared" si="27"/>
        <v>0</v>
      </c>
      <c r="W83" s="242">
        <f>SUM(W75:W82)</f>
        <v>0</v>
      </c>
      <c r="X83" s="242">
        <f>SUM(X75:X82)</f>
        <v>0</v>
      </c>
      <c r="Y83" s="242">
        <f>SUM(Y75:Y82)</f>
        <v>0</v>
      </c>
      <c r="Z83" s="242">
        <f>SUM(Z75:Z82)</f>
        <v>0</v>
      </c>
      <c r="AA83" s="242">
        <f t="shared" ref="AA83:AB83" si="28">SUM(AA75:AA82)</f>
        <v>0</v>
      </c>
      <c r="AB83" s="242">
        <f t="shared" si="28"/>
        <v>1</v>
      </c>
    </row>
    <row r="84" spans="1:30" ht="14.25" x14ac:dyDescent="0.2">
      <c r="A84" s="220" t="s">
        <v>299</v>
      </c>
      <c r="B84" s="242">
        <f>SUM($B$83:B83)</f>
        <v>-616568.38</v>
      </c>
      <c r="C84" s="242">
        <f>SUM($B$83:C83)</f>
        <v>-616568.38</v>
      </c>
      <c r="D84" s="242">
        <f>SUM($B$83:D83)</f>
        <v>-616568.38</v>
      </c>
      <c r="E84" s="242">
        <f>SUM($B$83:E83)</f>
        <v>-616568.38</v>
      </c>
      <c r="F84" s="242">
        <f>SUM($B$83:F83)</f>
        <v>-616568.38</v>
      </c>
      <c r="G84" s="242">
        <f>SUM($B$83:G83)</f>
        <v>-616568.38</v>
      </c>
      <c r="H84" s="242">
        <f>SUM($B$83:H83)</f>
        <v>-616568.38</v>
      </c>
      <c r="I84" s="242">
        <f>SUM($B$83:I83)</f>
        <v>-616568.38</v>
      </c>
      <c r="J84" s="242">
        <f>SUM($B$83:J83)</f>
        <v>-616568.38</v>
      </c>
      <c r="K84" s="242">
        <f>SUM($B$83:K83)</f>
        <v>-616568.38</v>
      </c>
      <c r="L84" s="242">
        <f>SUM($B$83:L83)</f>
        <v>-616568.38</v>
      </c>
      <c r="M84" s="242">
        <f>SUM($B$83:M83)</f>
        <v>-739882.05599999998</v>
      </c>
      <c r="N84" s="242">
        <f>SUM($B$83:N83)</f>
        <v>-739882.05599999998</v>
      </c>
      <c r="O84" s="242">
        <f>SUM($B$83:O83)</f>
        <v>-739882.05599999998</v>
      </c>
      <c r="P84" s="242">
        <f>SUM($B$83:P83)</f>
        <v>-739882.05599999998</v>
      </c>
      <c r="Q84" s="242">
        <f>SUM($B$83:Q83)</f>
        <v>-739882.05599999998</v>
      </c>
      <c r="R84" s="242">
        <f>SUM($B$83:R83)</f>
        <v>-739882.05599999998</v>
      </c>
      <c r="S84" s="242">
        <f>SUM($B$83:S83)</f>
        <v>-739882.05599999998</v>
      </c>
      <c r="T84" s="242">
        <f>SUM($B$83:T83)</f>
        <v>-739882.05599999998</v>
      </c>
      <c r="U84" s="242">
        <f>SUM($B$83:U83)</f>
        <v>-739882.05599999998</v>
      </c>
      <c r="V84" s="242">
        <f>SUM($B$83:V83)</f>
        <v>-739882.05599999998</v>
      </c>
      <c r="W84" s="242">
        <f>SUM($B$83:W83)</f>
        <v>-739882.05599999998</v>
      </c>
      <c r="X84" s="242">
        <f>SUM($B$83:X83)</f>
        <v>-739882.05599999998</v>
      </c>
      <c r="Y84" s="242">
        <f>SUM($B$83:Y83)</f>
        <v>-739882.05599999998</v>
      </c>
      <c r="Z84" s="242">
        <f>SUM($B$83:Z83)</f>
        <v>-739882.05599999998</v>
      </c>
      <c r="AA84" s="242">
        <f>SUM($B$83:AA83)</f>
        <v>-739882.05599999998</v>
      </c>
      <c r="AB84" s="242">
        <f>SUM($B$83:AB83)</f>
        <v>-739881.05599999998</v>
      </c>
    </row>
    <row r="85" spans="1:30" x14ac:dyDescent="0.2">
      <c r="A85" s="219" t="s">
        <v>533</v>
      </c>
      <c r="B85" s="243">
        <f>1/POWER((1+$B$44),B73)</f>
        <v>0.93777936065805434</v>
      </c>
      <c r="C85" s="243">
        <f t="shared" ref="C85:AB85" si="29">1/POWER((1+$B$44),C73)</f>
        <v>0.82471142437609202</v>
      </c>
      <c r="D85" s="243">
        <f t="shared" si="29"/>
        <v>0.7252760745546496</v>
      </c>
      <c r="E85" s="243">
        <f t="shared" si="29"/>
        <v>0.63782963200655141</v>
      </c>
      <c r="F85" s="243">
        <f t="shared" si="29"/>
        <v>0.56092659573173109</v>
      </c>
      <c r="G85" s="243">
        <f t="shared" si="29"/>
        <v>0.49329574859883135</v>
      </c>
      <c r="H85" s="243">
        <f t="shared" si="29"/>
        <v>0.43381914396168442</v>
      </c>
      <c r="I85" s="243">
        <f t="shared" si="29"/>
        <v>0.38151362585672716</v>
      </c>
      <c r="J85" s="243">
        <f t="shared" si="29"/>
        <v>0.33551457730782436</v>
      </c>
      <c r="K85" s="243">
        <f t="shared" si="29"/>
        <v>0.29506162809587938</v>
      </c>
      <c r="L85" s="243">
        <f t="shared" si="29"/>
        <v>0.25948608574081378</v>
      </c>
      <c r="M85" s="243">
        <f t="shared" si="29"/>
        <v>0.2281998819284265</v>
      </c>
      <c r="N85" s="243">
        <f t="shared" si="29"/>
        <v>0.20068585166513633</v>
      </c>
      <c r="O85" s="243">
        <f t="shared" si="29"/>
        <v>0.17648918447378092</v>
      </c>
      <c r="P85" s="243">
        <f t="shared" si="29"/>
        <v>0.15520990631763337</v>
      </c>
      <c r="Q85" s="243">
        <f t="shared" si="29"/>
        <v>0.13649626797786774</v>
      </c>
      <c r="R85" s="243">
        <f t="shared" si="29"/>
        <v>0.12003893059349906</v>
      </c>
      <c r="S85" s="243">
        <f t="shared" si="29"/>
        <v>0.10556585225002113</v>
      </c>
      <c r="T85" s="243">
        <f t="shared" si="29"/>
        <v>9.2837791091391383E-2</v>
      </c>
      <c r="U85" s="243">
        <f t="shared" si="29"/>
        <v>8.1644350621221856E-2</v>
      </c>
      <c r="V85" s="243">
        <f t="shared" si="29"/>
        <v>7.1800501821494903E-2</v>
      </c>
      <c r="W85" s="243">
        <f t="shared" si="29"/>
        <v>6.314352459897539E-2</v>
      </c>
      <c r="X85" s="243">
        <f t="shared" si="29"/>
        <v>5.5530318001033675E-2</v>
      </c>
      <c r="Y85" s="243">
        <f t="shared" si="29"/>
        <v>4.8835034738399147E-2</v>
      </c>
      <c r="Z85" s="243">
        <f t="shared" si="29"/>
        <v>4.2947000913199494E-2</v>
      </c>
      <c r="AA85" s="243">
        <f t="shared" si="29"/>
        <v>3.7768886565121354E-2</v>
      </c>
      <c r="AB85" s="243">
        <f t="shared" si="29"/>
        <v>3.3215096794583898E-2</v>
      </c>
    </row>
    <row r="86" spans="1:30" ht="28.5" x14ac:dyDescent="0.2">
      <c r="A86" s="218" t="s">
        <v>298</v>
      </c>
      <c r="B86" s="242">
        <f>B83*B85</f>
        <v>-578205.10119837231</v>
      </c>
      <c r="C86" s="242">
        <f>C83*C85</f>
        <v>0</v>
      </c>
      <c r="D86" s="242">
        <f>D83*D85</f>
        <v>0</v>
      </c>
      <c r="E86" s="242">
        <f t="shared" ref="E86:AB86" si="30">E83*E85</f>
        <v>0</v>
      </c>
      <c r="F86" s="242">
        <f t="shared" si="30"/>
        <v>0</v>
      </c>
      <c r="G86" s="242">
        <f t="shared" si="30"/>
        <v>0</v>
      </c>
      <c r="H86" s="242">
        <f t="shared" si="30"/>
        <v>0</v>
      </c>
      <c r="I86" s="242">
        <f t="shared" si="30"/>
        <v>0</v>
      </c>
      <c r="J86" s="242">
        <f t="shared" si="30"/>
        <v>0</v>
      </c>
      <c r="K86" s="242">
        <f t="shared" si="30"/>
        <v>0</v>
      </c>
      <c r="L86" s="242">
        <f t="shared" si="30"/>
        <v>0</v>
      </c>
      <c r="M86" s="242">
        <f t="shared" si="30"/>
        <v>-28140.166303360242</v>
      </c>
      <c r="N86" s="242">
        <f t="shared" si="30"/>
        <v>0</v>
      </c>
      <c r="O86" s="242">
        <f t="shared" si="30"/>
        <v>0</v>
      </c>
      <c r="P86" s="242">
        <f t="shared" si="30"/>
        <v>0</v>
      </c>
      <c r="Q86" s="242">
        <f t="shared" si="30"/>
        <v>0</v>
      </c>
      <c r="R86" s="242">
        <f t="shared" si="30"/>
        <v>0</v>
      </c>
      <c r="S86" s="242">
        <f t="shared" si="30"/>
        <v>0</v>
      </c>
      <c r="T86" s="242">
        <f t="shared" si="30"/>
        <v>0</v>
      </c>
      <c r="U86" s="242">
        <f t="shared" si="30"/>
        <v>0</v>
      </c>
      <c r="V86" s="242">
        <f t="shared" si="30"/>
        <v>0</v>
      </c>
      <c r="W86" s="242">
        <f t="shared" si="30"/>
        <v>0</v>
      </c>
      <c r="X86" s="242">
        <f t="shared" si="30"/>
        <v>0</v>
      </c>
      <c r="Y86" s="242">
        <f t="shared" si="30"/>
        <v>0</v>
      </c>
      <c r="Z86" s="242">
        <f t="shared" si="30"/>
        <v>0</v>
      </c>
      <c r="AA86" s="242">
        <f t="shared" si="30"/>
        <v>0</v>
      </c>
      <c r="AB86" s="242">
        <f t="shared" si="30"/>
        <v>3.3215096794583898E-2</v>
      </c>
    </row>
    <row r="87" spans="1:30" ht="14.25" x14ac:dyDescent="0.2">
      <c r="A87" s="218" t="s">
        <v>297</v>
      </c>
      <c r="B87" s="242">
        <f>SUM($B$86:B86)</f>
        <v>-578205.10119837231</v>
      </c>
      <c r="C87" s="242">
        <f>SUM($B$86:C86)</f>
        <v>-578205.10119837231</v>
      </c>
      <c r="D87" s="242">
        <f>SUM($B$86:D86)</f>
        <v>-578205.10119837231</v>
      </c>
      <c r="E87" s="242">
        <f>SUM($B$86:E86)</f>
        <v>-578205.10119837231</v>
      </c>
      <c r="F87" s="242">
        <f>SUM($B$86:F86)</f>
        <v>-578205.10119837231</v>
      </c>
      <c r="G87" s="242">
        <f>SUM($B$86:G86)</f>
        <v>-578205.10119837231</v>
      </c>
      <c r="H87" s="242">
        <f>SUM($B$86:H86)</f>
        <v>-578205.10119837231</v>
      </c>
      <c r="I87" s="242">
        <f>SUM($B$86:I86)</f>
        <v>-578205.10119837231</v>
      </c>
      <c r="J87" s="242">
        <f>SUM($B$86:J86)</f>
        <v>-578205.10119837231</v>
      </c>
      <c r="K87" s="242">
        <f>SUM($B$86:K86)</f>
        <v>-578205.10119837231</v>
      </c>
      <c r="L87" s="242">
        <f>SUM($B$86:L86)</f>
        <v>-578205.10119837231</v>
      </c>
      <c r="M87" s="242">
        <f>SUM($B$86:M86)</f>
        <v>-606345.26750173257</v>
      </c>
      <c r="N87" s="242">
        <f>SUM($B$86:N86)</f>
        <v>-606345.26750173257</v>
      </c>
      <c r="O87" s="242">
        <f>SUM($B$86:O86)</f>
        <v>-606345.26750173257</v>
      </c>
      <c r="P87" s="242">
        <f>SUM($B$86:P86)</f>
        <v>-606345.26750173257</v>
      </c>
      <c r="Q87" s="242">
        <f>SUM($B$86:Q86)</f>
        <v>-606345.26750173257</v>
      </c>
      <c r="R87" s="242">
        <f>SUM($B$86:R86)</f>
        <v>-606345.26750173257</v>
      </c>
      <c r="S87" s="242">
        <f>SUM($B$86:S86)</f>
        <v>-606345.26750173257</v>
      </c>
      <c r="T87" s="242">
        <f>SUM($B$86:T86)</f>
        <v>-606345.26750173257</v>
      </c>
      <c r="U87" s="242">
        <f>SUM($B$86:U86)</f>
        <v>-606345.26750173257</v>
      </c>
      <c r="V87" s="242">
        <f>SUM($B$86:V86)</f>
        <v>-606345.26750173257</v>
      </c>
      <c r="W87" s="242">
        <f>SUM($B$86:W86)</f>
        <v>-606345.26750173257</v>
      </c>
      <c r="X87" s="242">
        <f>SUM($B$86:X86)</f>
        <v>-606345.26750173257</v>
      </c>
      <c r="Y87" s="242">
        <f>SUM($B$86:Y86)</f>
        <v>-606345.26750173257</v>
      </c>
      <c r="Z87" s="242">
        <f>SUM($B$86:Z86)</f>
        <v>-606345.26750173257</v>
      </c>
      <c r="AA87" s="242">
        <f>SUM($B$86:AA86)</f>
        <v>-606345.26750173257</v>
      </c>
      <c r="AB87" s="242">
        <f>SUM($B$86:AB86)</f>
        <v>-606345.23428663576</v>
      </c>
    </row>
    <row r="88" spans="1:30" ht="14.25" x14ac:dyDescent="0.2">
      <c r="A88" s="218" t="s">
        <v>296</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row>
    <row r="89" spans="1:30" ht="14.25" x14ac:dyDescent="0.2">
      <c r="A89" s="218" t="s">
        <v>295</v>
      </c>
      <c r="B89" s="245">
        <f>IF(AND(B84&gt;0,A84&lt;0),(B74-(B84/(B84-A84))),0)</f>
        <v>0</v>
      </c>
      <c r="C89" s="245">
        <f t="shared" ref="C89:AB89" si="31">IF(AND(C84&gt;0,B84&lt;0),(C74-(C84/(C84-B84))),0)</f>
        <v>0</v>
      </c>
      <c r="D89" s="245">
        <f t="shared" si="31"/>
        <v>0</v>
      </c>
      <c r="E89" s="245">
        <f t="shared" si="31"/>
        <v>0</v>
      </c>
      <c r="F89" s="245">
        <f t="shared" si="31"/>
        <v>0</v>
      </c>
      <c r="G89" s="245">
        <f t="shared" si="31"/>
        <v>0</v>
      </c>
      <c r="H89" s="245">
        <f>IF(AND(H84&gt;0,G84&lt;0),(H74-(H84/(H84-G84))),0)</f>
        <v>0</v>
      </c>
      <c r="I89" s="245">
        <f t="shared" si="31"/>
        <v>0</v>
      </c>
      <c r="J89" s="245">
        <f t="shared" si="31"/>
        <v>0</v>
      </c>
      <c r="K89" s="245">
        <f t="shared" si="31"/>
        <v>0</v>
      </c>
      <c r="L89" s="245">
        <f t="shared" si="31"/>
        <v>0</v>
      </c>
      <c r="M89" s="245">
        <f t="shared" si="31"/>
        <v>0</v>
      </c>
      <c r="N89" s="245">
        <f t="shared" si="31"/>
        <v>0</v>
      </c>
      <c r="O89" s="245">
        <f t="shared" si="31"/>
        <v>0</v>
      </c>
      <c r="P89" s="245">
        <f t="shared" si="31"/>
        <v>0</v>
      </c>
      <c r="Q89" s="245">
        <f t="shared" si="31"/>
        <v>0</v>
      </c>
      <c r="R89" s="245">
        <f t="shared" si="31"/>
        <v>0</v>
      </c>
      <c r="S89" s="245">
        <f t="shared" si="31"/>
        <v>0</v>
      </c>
      <c r="T89" s="245">
        <f t="shared" si="31"/>
        <v>0</v>
      </c>
      <c r="U89" s="245">
        <f t="shared" si="31"/>
        <v>0</v>
      </c>
      <c r="V89" s="245">
        <f t="shared" si="31"/>
        <v>0</v>
      </c>
      <c r="W89" s="245">
        <f t="shared" si="31"/>
        <v>0</v>
      </c>
      <c r="X89" s="245">
        <f t="shared" si="31"/>
        <v>0</v>
      </c>
      <c r="Y89" s="245">
        <f t="shared" si="31"/>
        <v>0</v>
      </c>
      <c r="Z89" s="245">
        <f t="shared" si="31"/>
        <v>0</v>
      </c>
      <c r="AA89" s="245">
        <f t="shared" si="31"/>
        <v>0</v>
      </c>
      <c r="AB89" s="245">
        <f t="shared" si="31"/>
        <v>0</v>
      </c>
    </row>
    <row r="90" spans="1:30" ht="15" thickBot="1" x14ac:dyDescent="0.25">
      <c r="A90" s="225" t="s">
        <v>294</v>
      </c>
      <c r="B90" s="226">
        <f t="shared" ref="B90:AB90" si="32">IF(AND(B87&gt;0,A87&lt;0),(B74-(B87/(B87-A87))),0)</f>
        <v>0</v>
      </c>
      <c r="C90" s="226">
        <f t="shared" si="32"/>
        <v>0</v>
      </c>
      <c r="D90" s="226">
        <f t="shared" si="32"/>
        <v>0</v>
      </c>
      <c r="E90" s="226">
        <f t="shared" si="32"/>
        <v>0</v>
      </c>
      <c r="F90" s="226">
        <f t="shared" si="32"/>
        <v>0</v>
      </c>
      <c r="G90" s="226">
        <f t="shared" si="32"/>
        <v>0</v>
      </c>
      <c r="H90" s="226">
        <f t="shared" si="32"/>
        <v>0</v>
      </c>
      <c r="I90" s="226">
        <f t="shared" si="32"/>
        <v>0</v>
      </c>
      <c r="J90" s="226">
        <f t="shared" si="32"/>
        <v>0</v>
      </c>
      <c r="K90" s="226">
        <f t="shared" si="32"/>
        <v>0</v>
      </c>
      <c r="L90" s="226">
        <f t="shared" si="32"/>
        <v>0</v>
      </c>
      <c r="M90" s="226">
        <f t="shared" si="32"/>
        <v>0</v>
      </c>
      <c r="N90" s="226">
        <f t="shared" si="32"/>
        <v>0</v>
      </c>
      <c r="O90" s="226">
        <f t="shared" si="32"/>
        <v>0</v>
      </c>
      <c r="P90" s="226">
        <f t="shared" si="32"/>
        <v>0</v>
      </c>
      <c r="Q90" s="226">
        <f t="shared" si="32"/>
        <v>0</v>
      </c>
      <c r="R90" s="226">
        <f t="shared" si="32"/>
        <v>0</v>
      </c>
      <c r="S90" s="226">
        <f t="shared" si="32"/>
        <v>0</v>
      </c>
      <c r="T90" s="226">
        <f t="shared" si="32"/>
        <v>0</v>
      </c>
      <c r="U90" s="226">
        <f t="shared" si="32"/>
        <v>0</v>
      </c>
      <c r="V90" s="226">
        <f t="shared" si="32"/>
        <v>0</v>
      </c>
      <c r="W90" s="226">
        <f t="shared" si="32"/>
        <v>0</v>
      </c>
      <c r="X90" s="226">
        <f t="shared" si="32"/>
        <v>0</v>
      </c>
      <c r="Y90" s="226">
        <f t="shared" si="32"/>
        <v>0</v>
      </c>
      <c r="Z90" s="226">
        <f t="shared" si="32"/>
        <v>0</v>
      </c>
      <c r="AA90" s="226">
        <f t="shared" si="32"/>
        <v>0</v>
      </c>
      <c r="AB90" s="226">
        <f t="shared" si="32"/>
        <v>0</v>
      </c>
    </row>
    <row r="91" spans="1:30" s="207" customFormat="1" x14ac:dyDescent="0.2">
      <c r="A91" s="187"/>
      <c r="B91" s="227">
        <v>2025</v>
      </c>
      <c r="C91" s="227">
        <f>B91+1</f>
        <v>2026</v>
      </c>
      <c r="D91" s="172">
        <f t="shared" ref="D91:AB91" si="33">C91+1</f>
        <v>2027</v>
      </c>
      <c r="E91" s="172">
        <f t="shared" si="33"/>
        <v>2028</v>
      </c>
      <c r="F91" s="172">
        <f t="shared" si="33"/>
        <v>2029</v>
      </c>
      <c r="G91" s="172">
        <f t="shared" si="33"/>
        <v>2030</v>
      </c>
      <c r="H91" s="172">
        <f t="shared" si="33"/>
        <v>2031</v>
      </c>
      <c r="I91" s="172">
        <f t="shared" si="33"/>
        <v>2032</v>
      </c>
      <c r="J91" s="172">
        <f t="shared" si="33"/>
        <v>2033</v>
      </c>
      <c r="K91" s="172">
        <f t="shared" si="33"/>
        <v>2034</v>
      </c>
      <c r="L91" s="172">
        <f t="shared" si="33"/>
        <v>2035</v>
      </c>
      <c r="M91" s="172">
        <f t="shared" si="33"/>
        <v>2036</v>
      </c>
      <c r="N91" s="172">
        <f t="shared" si="33"/>
        <v>2037</v>
      </c>
      <c r="O91" s="172">
        <f t="shared" si="33"/>
        <v>2038</v>
      </c>
      <c r="P91" s="172">
        <f t="shared" si="33"/>
        <v>2039</v>
      </c>
      <c r="Q91" s="172">
        <f t="shared" si="33"/>
        <v>2040</v>
      </c>
      <c r="R91" s="172">
        <f t="shared" si="33"/>
        <v>2041</v>
      </c>
      <c r="S91" s="172">
        <f t="shared" si="33"/>
        <v>2042</v>
      </c>
      <c r="T91" s="172">
        <f t="shared" si="33"/>
        <v>2043</v>
      </c>
      <c r="U91" s="172">
        <f t="shared" si="33"/>
        <v>2044</v>
      </c>
      <c r="V91" s="172">
        <f t="shared" si="33"/>
        <v>2045</v>
      </c>
      <c r="W91" s="172">
        <f t="shared" si="33"/>
        <v>2046</v>
      </c>
      <c r="X91" s="172">
        <f t="shared" si="33"/>
        <v>2047</v>
      </c>
      <c r="Y91" s="172">
        <f t="shared" si="33"/>
        <v>2048</v>
      </c>
      <c r="Z91" s="172">
        <f t="shared" si="33"/>
        <v>2049</v>
      </c>
      <c r="AA91" s="172">
        <f t="shared" si="33"/>
        <v>2050</v>
      </c>
      <c r="AB91" s="172">
        <f t="shared" si="33"/>
        <v>2051</v>
      </c>
      <c r="AC91" s="173"/>
      <c r="AD91" s="173"/>
    </row>
    <row r="92" spans="1:30" ht="15.6" customHeight="1" x14ac:dyDescent="0.2">
      <c r="A92" s="228" t="s">
        <v>293</v>
      </c>
      <c r="B92" s="169"/>
      <c r="C92" s="169"/>
      <c r="D92" s="169"/>
      <c r="E92" s="169"/>
      <c r="F92" s="169"/>
      <c r="G92" s="169"/>
      <c r="H92" s="169"/>
      <c r="I92" s="169"/>
      <c r="J92" s="169"/>
      <c r="K92" s="169"/>
      <c r="L92" s="169">
        <v>10</v>
      </c>
      <c r="M92" s="169"/>
      <c r="N92" s="169"/>
      <c r="O92" s="169"/>
      <c r="P92" s="169"/>
      <c r="Q92" s="169"/>
      <c r="R92" s="169"/>
      <c r="S92" s="169"/>
      <c r="T92" s="169"/>
      <c r="U92" s="169"/>
      <c r="V92" s="169"/>
      <c r="W92" s="169"/>
      <c r="X92" s="169"/>
      <c r="Y92" s="169"/>
      <c r="Z92" s="169"/>
      <c r="AA92" s="169"/>
      <c r="AB92" s="322">
        <v>25</v>
      </c>
    </row>
    <row r="93" spans="1:30" ht="12.75" x14ac:dyDescent="0.2">
      <c r="A93" s="170" t="s">
        <v>292</v>
      </c>
      <c r="B93" s="170"/>
      <c r="C93" s="170"/>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row>
    <row r="94" spans="1:30" ht="12.75" x14ac:dyDescent="0.2">
      <c r="A94" s="170" t="s">
        <v>291</v>
      </c>
      <c r="B94" s="170"/>
      <c r="C94" s="170"/>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row>
    <row r="95" spans="1:30" ht="12.75" x14ac:dyDescent="0.2">
      <c r="A95" s="170" t="s">
        <v>290</v>
      </c>
      <c r="B95" s="170"/>
      <c r="C95" s="170"/>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row>
    <row r="96" spans="1:30" ht="12.75" x14ac:dyDescent="0.2">
      <c r="A96" s="171" t="s">
        <v>289</v>
      </c>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row>
    <row r="97" spans="1:56" ht="33" customHeight="1" x14ac:dyDescent="0.2">
      <c r="A97" s="404" t="s">
        <v>534</v>
      </c>
      <c r="B97" s="404"/>
      <c r="C97" s="404"/>
      <c r="D97" s="404"/>
      <c r="E97" s="404"/>
      <c r="F97" s="404"/>
      <c r="G97" s="404"/>
      <c r="H97" s="404"/>
      <c r="I97" s="404"/>
      <c r="J97" s="404"/>
      <c r="K97" s="404"/>
      <c r="L97" s="404"/>
      <c r="M97" s="221"/>
      <c r="N97" s="221"/>
      <c r="O97" s="221"/>
      <c r="P97" s="221"/>
      <c r="Q97" s="221"/>
      <c r="R97" s="221"/>
      <c r="S97" s="221"/>
      <c r="T97" s="221"/>
      <c r="U97" s="221"/>
      <c r="V97" s="221"/>
      <c r="W97" s="221"/>
      <c r="X97" s="221"/>
      <c r="Y97" s="221"/>
      <c r="Z97" s="221"/>
      <c r="AA97" s="221"/>
    </row>
    <row r="98" spans="1:56" x14ac:dyDescent="0.2">
      <c r="C98" s="101"/>
    </row>
    <row r="99" spans="1:56" ht="12.75" x14ac:dyDescent="0.2">
      <c r="A99" s="233"/>
      <c r="B99" s="231"/>
      <c r="C99" s="323"/>
      <c r="D99" s="323"/>
      <c r="E99" s="323"/>
      <c r="F99" s="231"/>
      <c r="G99" s="231"/>
      <c r="H99" s="231"/>
      <c r="I99" s="231"/>
      <c r="J99" s="231"/>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31"/>
      <c r="AH99" s="231"/>
      <c r="AI99" s="231"/>
      <c r="AJ99" s="231"/>
      <c r="AK99" s="231"/>
      <c r="AL99" s="231"/>
      <c r="AM99" s="231"/>
      <c r="AN99" s="231"/>
      <c r="AO99" s="231"/>
      <c r="AP99" s="231"/>
      <c r="AQ99" s="231"/>
      <c r="AR99" s="231"/>
      <c r="AS99" s="231"/>
      <c r="AT99" s="231"/>
      <c r="AU99" s="231"/>
      <c r="AV99" s="231"/>
      <c r="AW99" s="231"/>
      <c r="AX99" s="231"/>
      <c r="AY99" s="231"/>
      <c r="AZ99" s="231"/>
      <c r="BA99" s="231"/>
      <c r="BB99" s="231"/>
      <c r="BC99" s="231"/>
      <c r="BD99" s="231"/>
    </row>
    <row r="100" spans="1:56" ht="12.75" x14ac:dyDescent="0.2">
      <c r="A100" s="233"/>
      <c r="B100" s="231"/>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231"/>
      <c r="AR100" s="231"/>
      <c r="AS100" s="231"/>
      <c r="AT100" s="231"/>
      <c r="AU100" s="231"/>
      <c r="AV100" s="231"/>
      <c r="AW100" s="231"/>
      <c r="AX100" s="231"/>
      <c r="AY100" s="231"/>
      <c r="AZ100" s="231"/>
      <c r="BA100" s="231"/>
      <c r="BB100" s="231"/>
      <c r="BC100" s="231"/>
      <c r="BD100" s="231"/>
    </row>
    <row r="101" spans="1:56" ht="12.75" x14ac:dyDescent="0.2">
      <c r="A101" s="233"/>
      <c r="B101" s="231"/>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231"/>
      <c r="AR101" s="231"/>
      <c r="AS101" s="231"/>
      <c r="AT101" s="231"/>
      <c r="AU101" s="231"/>
      <c r="AV101" s="231"/>
      <c r="AW101" s="231"/>
      <c r="AX101" s="231"/>
      <c r="AY101" s="231"/>
      <c r="AZ101" s="231"/>
      <c r="BA101" s="231"/>
      <c r="BB101" s="231"/>
      <c r="BC101" s="231"/>
      <c r="BD101" s="231"/>
    </row>
    <row r="102" spans="1:56" ht="12.75" x14ac:dyDescent="0.2">
      <c r="A102" s="233"/>
      <c r="B102" s="231"/>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231"/>
      <c r="AR102" s="231"/>
      <c r="AS102" s="231"/>
      <c r="AT102" s="231"/>
      <c r="AU102" s="231"/>
      <c r="AV102" s="231"/>
      <c r="AW102" s="231"/>
      <c r="AX102" s="231"/>
      <c r="AY102" s="231"/>
      <c r="AZ102" s="231"/>
      <c r="BA102" s="231"/>
      <c r="BB102" s="231"/>
      <c r="BC102" s="231"/>
      <c r="BD102" s="231"/>
    </row>
    <row r="103" spans="1:56" ht="12.75" x14ac:dyDescent="0.2">
      <c r="A103" s="233"/>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231"/>
      <c r="AR103" s="231"/>
      <c r="AS103" s="231"/>
      <c r="AT103" s="231"/>
      <c r="AU103" s="231"/>
      <c r="AV103" s="231"/>
      <c r="AW103" s="231"/>
      <c r="AX103" s="231"/>
      <c r="AY103" s="231"/>
      <c r="AZ103" s="231"/>
      <c r="BA103" s="231"/>
      <c r="BB103" s="231"/>
      <c r="BC103" s="231"/>
      <c r="BD103" s="231"/>
    </row>
    <row r="104" spans="1:56" ht="12.75" x14ac:dyDescent="0.2">
      <c r="A104" s="233"/>
      <c r="B104" s="231"/>
      <c r="C104" s="231"/>
      <c r="D104" s="231"/>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c r="AC104" s="231"/>
      <c r="AD104" s="231"/>
      <c r="AE104" s="231"/>
      <c r="AF104" s="231"/>
      <c r="AG104" s="231"/>
      <c r="AH104" s="231"/>
      <c r="AI104" s="231"/>
      <c r="AJ104" s="231"/>
      <c r="AK104" s="231"/>
      <c r="AL104" s="231"/>
      <c r="AM104" s="231"/>
      <c r="AN104" s="231"/>
      <c r="AO104" s="231"/>
      <c r="AP104" s="231"/>
      <c r="AQ104" s="231"/>
      <c r="AR104" s="231"/>
      <c r="AS104" s="231"/>
      <c r="AT104" s="231"/>
      <c r="AU104" s="231"/>
      <c r="AV104" s="231"/>
      <c r="AW104" s="231"/>
      <c r="AX104" s="231"/>
      <c r="AY104" s="231"/>
      <c r="AZ104" s="231"/>
      <c r="BA104" s="231"/>
      <c r="BB104" s="231"/>
      <c r="BC104" s="231"/>
      <c r="BD104" s="231"/>
    </row>
    <row r="105" spans="1:56" ht="12.75" x14ac:dyDescent="0.2">
      <c r="A105" s="233"/>
      <c r="B105" s="231"/>
      <c r="C105" s="231"/>
      <c r="D105" s="231"/>
      <c r="E105" s="231"/>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c r="AH105" s="231"/>
      <c r="AI105" s="231"/>
      <c r="AJ105" s="231"/>
      <c r="AK105" s="231"/>
      <c r="AL105" s="231"/>
      <c r="AM105" s="231"/>
      <c r="AN105" s="231"/>
      <c r="AO105" s="231"/>
      <c r="AP105" s="231"/>
      <c r="AQ105" s="231"/>
      <c r="AR105" s="231"/>
      <c r="AS105" s="231"/>
      <c r="AT105" s="231"/>
      <c r="AU105" s="231"/>
      <c r="AV105" s="231"/>
      <c r="AW105" s="231"/>
      <c r="AX105" s="231"/>
      <c r="AY105" s="231"/>
      <c r="AZ105" s="231"/>
      <c r="BA105" s="231"/>
      <c r="BB105" s="231"/>
      <c r="BC105" s="231"/>
      <c r="BD105" s="231"/>
    </row>
    <row r="106" spans="1:56" ht="12.75" x14ac:dyDescent="0.2">
      <c r="A106" s="233"/>
      <c r="B106" s="231"/>
      <c r="C106" s="231"/>
      <c r="D106" s="231"/>
      <c r="E106" s="231"/>
      <c r="F106" s="231"/>
      <c r="G106" s="231"/>
      <c r="H106" s="231"/>
      <c r="I106" s="231"/>
      <c r="J106" s="231"/>
      <c r="K106" s="231"/>
      <c r="L106" s="231"/>
      <c r="M106" s="231"/>
      <c r="N106" s="231"/>
      <c r="O106" s="231"/>
      <c r="P106" s="231"/>
      <c r="Q106" s="231"/>
      <c r="R106" s="231"/>
      <c r="S106" s="231"/>
      <c r="T106" s="231"/>
      <c r="U106" s="231"/>
      <c r="V106" s="231"/>
      <c r="W106" s="231"/>
      <c r="X106" s="231"/>
      <c r="Y106" s="231"/>
      <c r="Z106" s="231"/>
      <c r="AA106" s="231"/>
      <c r="AB106" s="231"/>
      <c r="AC106" s="231"/>
      <c r="AD106" s="231"/>
      <c r="AE106" s="231"/>
      <c r="AF106" s="231"/>
      <c r="AG106" s="231"/>
      <c r="AH106" s="231"/>
      <c r="AI106" s="231"/>
      <c r="AJ106" s="231"/>
      <c r="AK106" s="231"/>
      <c r="AL106" s="231"/>
      <c r="AM106" s="231"/>
      <c r="AN106" s="231"/>
      <c r="AO106" s="231"/>
      <c r="AP106" s="231"/>
      <c r="AQ106" s="231"/>
      <c r="AR106" s="231"/>
      <c r="AS106" s="231"/>
      <c r="AT106" s="231"/>
      <c r="AU106" s="231"/>
      <c r="AV106" s="231"/>
      <c r="AW106" s="231"/>
      <c r="AX106" s="231"/>
      <c r="AY106" s="231"/>
      <c r="AZ106" s="231"/>
      <c r="BA106" s="231"/>
      <c r="BB106" s="231"/>
      <c r="BC106" s="231"/>
      <c r="BD106" s="231"/>
    </row>
    <row r="107" spans="1:56" ht="12.75" x14ac:dyDescent="0.2">
      <c r="A107" s="233"/>
      <c r="B107" s="231"/>
      <c r="C107" s="231"/>
      <c r="D107" s="231"/>
      <c r="E107" s="231"/>
      <c r="F107" s="231"/>
      <c r="G107" s="231"/>
      <c r="H107" s="231"/>
      <c r="I107" s="231"/>
      <c r="J107" s="231"/>
      <c r="K107" s="231"/>
      <c r="L107" s="231"/>
      <c r="M107" s="231"/>
      <c r="N107" s="231"/>
      <c r="O107" s="231"/>
      <c r="P107" s="231"/>
      <c r="Q107" s="231"/>
      <c r="R107" s="231"/>
      <c r="S107" s="231"/>
      <c r="T107" s="231"/>
      <c r="U107" s="231"/>
      <c r="V107" s="231"/>
      <c r="W107" s="231"/>
      <c r="X107" s="231"/>
      <c r="Y107" s="231"/>
      <c r="Z107" s="231"/>
      <c r="AA107" s="231"/>
      <c r="AB107" s="231"/>
      <c r="AC107" s="231"/>
      <c r="AD107" s="231"/>
      <c r="AE107" s="231"/>
      <c r="AF107" s="231"/>
      <c r="AG107" s="231"/>
      <c r="AH107" s="231"/>
      <c r="AI107" s="231"/>
      <c r="AJ107" s="231"/>
      <c r="AK107" s="231"/>
      <c r="AL107" s="231"/>
      <c r="AM107" s="231"/>
      <c r="AN107" s="231"/>
      <c r="AO107" s="231"/>
      <c r="AP107" s="231"/>
      <c r="AQ107" s="231"/>
      <c r="AR107" s="231"/>
      <c r="AS107" s="231"/>
      <c r="AT107" s="231"/>
      <c r="AU107" s="231"/>
      <c r="AV107" s="231"/>
      <c r="AW107" s="231"/>
      <c r="AX107" s="231"/>
      <c r="AY107" s="231"/>
      <c r="AZ107" s="231"/>
      <c r="BA107" s="231"/>
      <c r="BB107" s="231"/>
      <c r="BC107" s="231"/>
      <c r="BD107" s="231"/>
    </row>
    <row r="108" spans="1:56" ht="12.75" x14ac:dyDescent="0.2">
      <c r="A108" s="233"/>
      <c r="B108" s="231"/>
      <c r="C108" s="231"/>
      <c r="D108" s="231"/>
      <c r="E108" s="231"/>
      <c r="F108" s="231"/>
      <c r="G108" s="231"/>
      <c r="H108" s="231"/>
      <c r="I108" s="231"/>
      <c r="J108" s="231"/>
      <c r="K108" s="231"/>
      <c r="L108" s="231"/>
      <c r="M108" s="231"/>
      <c r="N108" s="231"/>
      <c r="O108" s="231"/>
      <c r="P108" s="231"/>
      <c r="Q108" s="231"/>
      <c r="R108" s="231"/>
      <c r="S108" s="231"/>
      <c r="T108" s="231"/>
      <c r="U108" s="231"/>
      <c r="V108" s="231"/>
      <c r="W108" s="231"/>
      <c r="X108" s="231"/>
      <c r="Y108" s="231"/>
      <c r="Z108" s="231"/>
      <c r="AA108" s="231"/>
      <c r="AB108" s="231"/>
      <c r="AC108" s="231"/>
      <c r="AD108" s="231"/>
      <c r="AE108" s="231"/>
      <c r="AF108" s="231"/>
      <c r="AG108" s="231"/>
      <c r="AH108" s="231"/>
      <c r="AI108" s="231"/>
      <c r="AJ108" s="231"/>
      <c r="AK108" s="231"/>
      <c r="AL108" s="231"/>
      <c r="AM108" s="231"/>
      <c r="AN108" s="231"/>
      <c r="AO108" s="231"/>
      <c r="AP108" s="231"/>
      <c r="AQ108" s="231"/>
      <c r="AR108" s="231"/>
      <c r="AS108" s="231"/>
      <c r="AT108" s="231"/>
      <c r="AU108" s="231"/>
      <c r="AV108" s="231"/>
      <c r="AW108" s="231"/>
      <c r="AX108" s="231"/>
      <c r="AY108" s="231"/>
      <c r="AZ108" s="231"/>
      <c r="BA108" s="231"/>
      <c r="BB108" s="231"/>
      <c r="BC108" s="231"/>
      <c r="BD108" s="231"/>
    </row>
    <row r="109" spans="1:56" ht="12.75" x14ac:dyDescent="0.2">
      <c r="A109" s="232"/>
      <c r="B109" s="229"/>
      <c r="C109" s="229"/>
      <c r="D109" s="229"/>
      <c r="E109" s="229"/>
      <c r="F109" s="229"/>
      <c r="G109" s="229"/>
      <c r="H109" s="229"/>
      <c r="I109" s="229"/>
      <c r="J109" s="229"/>
      <c r="K109" s="229"/>
      <c r="L109" s="229"/>
      <c r="M109" s="229"/>
      <c r="N109" s="229"/>
      <c r="O109" s="229"/>
      <c r="P109" s="229"/>
      <c r="Q109" s="229"/>
      <c r="R109" s="229"/>
      <c r="S109" s="229"/>
      <c r="T109" s="229"/>
      <c r="U109" s="229"/>
      <c r="V109" s="229"/>
      <c r="W109" s="229"/>
      <c r="X109" s="229"/>
      <c r="Y109" s="229"/>
      <c r="Z109" s="229"/>
      <c r="AA109" s="229"/>
      <c r="AB109" s="230"/>
      <c r="AC109" s="230"/>
      <c r="AD109" s="230"/>
      <c r="AE109" s="229"/>
      <c r="AF109" s="229"/>
      <c r="AG109" s="229"/>
      <c r="AH109" s="229"/>
      <c r="AI109" s="229"/>
      <c r="AJ109" s="229"/>
      <c r="AK109" s="229"/>
      <c r="AL109" s="229"/>
      <c r="AM109" s="229"/>
      <c r="AN109" s="229"/>
      <c r="AO109" s="229"/>
      <c r="AP109" s="229"/>
      <c r="AQ109" s="229"/>
      <c r="AR109" s="229"/>
      <c r="AS109" s="229"/>
      <c r="AT109" s="229"/>
      <c r="AU109" s="229"/>
      <c r="AV109" s="229"/>
      <c r="AW109" s="229"/>
      <c r="AX109" s="229"/>
      <c r="AY109" s="229"/>
      <c r="AZ109" s="229"/>
      <c r="BA109" s="229"/>
      <c r="BB109" s="229"/>
      <c r="BC109" s="229"/>
      <c r="BD109" s="229"/>
    </row>
    <row r="110" spans="1:56" ht="12.75" x14ac:dyDescent="0.2">
      <c r="A110" s="232"/>
      <c r="B110" s="229"/>
      <c r="C110" s="229"/>
      <c r="D110" s="229"/>
      <c r="E110" s="229"/>
      <c r="F110" s="229"/>
      <c r="G110" s="229"/>
      <c r="H110" s="229"/>
      <c r="I110" s="229"/>
      <c r="J110" s="229"/>
      <c r="K110" s="229"/>
      <c r="L110" s="229"/>
      <c r="M110" s="229"/>
      <c r="N110" s="229"/>
      <c r="O110" s="229"/>
      <c r="P110" s="229"/>
      <c r="Q110" s="229"/>
      <c r="R110" s="229"/>
      <c r="S110" s="229"/>
      <c r="T110" s="229"/>
      <c r="U110" s="229"/>
      <c r="V110" s="229"/>
      <c r="W110" s="229"/>
      <c r="X110" s="229"/>
      <c r="Y110" s="229"/>
      <c r="Z110" s="229"/>
      <c r="AA110" s="229"/>
      <c r="AB110" s="230"/>
      <c r="AC110" s="230"/>
      <c r="AD110" s="230"/>
      <c r="AE110" s="229"/>
      <c r="AF110" s="229"/>
      <c r="AG110" s="229"/>
      <c r="AH110" s="229"/>
      <c r="AI110" s="229"/>
      <c r="AJ110" s="229"/>
      <c r="AK110" s="229"/>
      <c r="AL110" s="229"/>
      <c r="AM110" s="229"/>
      <c r="AN110" s="229"/>
      <c r="AO110" s="229"/>
      <c r="AP110" s="229"/>
      <c r="AQ110" s="229"/>
      <c r="AR110" s="229"/>
      <c r="AS110" s="229"/>
      <c r="AT110" s="229"/>
      <c r="AU110" s="229"/>
      <c r="AV110" s="229"/>
      <c r="AW110" s="229"/>
      <c r="AX110" s="229"/>
      <c r="AY110" s="229"/>
      <c r="AZ110" s="229"/>
      <c r="BA110" s="229"/>
      <c r="BB110" s="229"/>
      <c r="BC110" s="229"/>
      <c r="BD110" s="229"/>
    </row>
    <row r="111" spans="1:56" ht="12.75" x14ac:dyDescent="0.2">
      <c r="A111" s="232"/>
      <c r="B111" s="229"/>
      <c r="C111" s="229"/>
      <c r="D111" s="229"/>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30"/>
      <c r="AC111" s="230"/>
      <c r="AD111" s="230"/>
      <c r="AE111" s="229"/>
      <c r="AF111" s="229"/>
      <c r="AG111" s="229"/>
      <c r="AH111" s="229"/>
      <c r="AI111" s="229"/>
      <c r="AJ111" s="229"/>
      <c r="AK111" s="229"/>
      <c r="AL111" s="229"/>
      <c r="AM111" s="229"/>
      <c r="AN111" s="229"/>
      <c r="AO111" s="229"/>
      <c r="AP111" s="229"/>
      <c r="AQ111" s="229"/>
      <c r="AR111" s="229"/>
      <c r="AS111" s="229"/>
      <c r="AT111" s="229"/>
      <c r="AU111" s="229"/>
      <c r="AV111" s="229"/>
      <c r="AW111" s="229"/>
      <c r="AX111" s="229"/>
      <c r="AY111" s="229"/>
      <c r="AZ111" s="229"/>
      <c r="BA111" s="229"/>
      <c r="BB111" s="229"/>
      <c r="BC111" s="229"/>
      <c r="BD111" s="229"/>
    </row>
    <row r="112" spans="1:56" ht="12.75" x14ac:dyDescent="0.2">
      <c r="A112" s="232"/>
      <c r="B112" s="229"/>
      <c r="C112" s="229"/>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30"/>
      <c r="AC112" s="230"/>
      <c r="AD112" s="230"/>
      <c r="AE112" s="229"/>
      <c r="AF112" s="229"/>
      <c r="AG112" s="229"/>
      <c r="AH112" s="229"/>
      <c r="AI112" s="229"/>
      <c r="AJ112" s="229"/>
      <c r="AK112" s="229"/>
      <c r="AL112" s="229"/>
      <c r="AM112" s="229"/>
      <c r="AN112" s="229"/>
      <c r="AO112" s="229"/>
      <c r="AP112" s="229"/>
      <c r="AQ112" s="229"/>
      <c r="AR112" s="229"/>
      <c r="AS112" s="229"/>
      <c r="AT112" s="229"/>
      <c r="AU112" s="229"/>
      <c r="AV112" s="229"/>
      <c r="AW112" s="229"/>
      <c r="AX112" s="229"/>
      <c r="AY112" s="229"/>
      <c r="AZ112" s="229"/>
      <c r="BA112" s="229"/>
      <c r="BB112" s="229"/>
      <c r="BC112" s="229"/>
      <c r="BD112" s="229"/>
    </row>
    <row r="113" spans="1:56" ht="12.75" x14ac:dyDescent="0.2">
      <c r="A113" s="232"/>
      <c r="B113" s="229"/>
      <c r="C113" s="229"/>
      <c r="D113" s="229"/>
      <c r="E113" s="229"/>
      <c r="F113" s="229"/>
      <c r="G113" s="229"/>
      <c r="H113" s="229"/>
      <c r="I113" s="229"/>
      <c r="J113" s="229"/>
      <c r="K113" s="229"/>
      <c r="L113" s="229"/>
      <c r="M113" s="229"/>
      <c r="N113" s="229"/>
      <c r="O113" s="229"/>
      <c r="P113" s="229"/>
      <c r="Q113" s="229"/>
      <c r="R113" s="229"/>
      <c r="S113" s="229"/>
      <c r="T113" s="229"/>
      <c r="U113" s="229"/>
      <c r="V113" s="229"/>
      <c r="W113" s="229"/>
      <c r="X113" s="229"/>
      <c r="Y113" s="229"/>
      <c r="Z113" s="229"/>
      <c r="AA113" s="229"/>
      <c r="AB113" s="230"/>
      <c r="AC113" s="230"/>
      <c r="AD113" s="230"/>
      <c r="AE113" s="229"/>
      <c r="AF113" s="229"/>
      <c r="AG113" s="229"/>
      <c r="AH113" s="229"/>
      <c r="AI113" s="229"/>
      <c r="AJ113" s="229"/>
      <c r="AK113" s="229"/>
      <c r="AL113" s="229"/>
      <c r="AM113" s="229"/>
      <c r="AN113" s="229"/>
      <c r="AO113" s="229"/>
      <c r="AP113" s="229"/>
      <c r="AQ113" s="229"/>
      <c r="AR113" s="229"/>
      <c r="AS113" s="229"/>
      <c r="AT113" s="229"/>
      <c r="AU113" s="229"/>
      <c r="AV113" s="229"/>
      <c r="AW113" s="229"/>
      <c r="AX113" s="229"/>
      <c r="AY113" s="229"/>
      <c r="AZ113" s="229"/>
      <c r="BA113" s="229"/>
      <c r="BB113" s="229"/>
      <c r="BC113" s="229"/>
      <c r="BD113" s="229"/>
    </row>
    <row r="114" spans="1:56" ht="12.75" x14ac:dyDescent="0.2">
      <c r="A114" s="232"/>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30"/>
      <c r="AC114" s="230"/>
      <c r="AD114" s="230"/>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c r="BA114" s="229"/>
      <c r="BB114" s="229"/>
      <c r="BC114" s="229"/>
      <c r="BD114" s="229"/>
    </row>
    <row r="115" spans="1:56" ht="12.75" x14ac:dyDescent="0.2">
      <c r="A115" s="232"/>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30"/>
      <c r="AC115" s="230"/>
      <c r="AD115" s="230"/>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row>
    <row r="116" spans="1:56" ht="12.75" x14ac:dyDescent="0.2">
      <c r="A116" s="232"/>
      <c r="B116" s="229"/>
      <c r="C116" s="229"/>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30"/>
      <c r="AC116" s="230"/>
      <c r="AD116" s="230"/>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row>
    <row r="117" spans="1:56" ht="12.75" x14ac:dyDescent="0.2">
      <c r="A117" s="232"/>
      <c r="B117" s="229"/>
      <c r="C117" s="229"/>
      <c r="D117" s="229"/>
      <c r="E117" s="229"/>
      <c r="F117" s="229"/>
      <c r="G117" s="229"/>
      <c r="H117" s="229"/>
      <c r="I117" s="229"/>
      <c r="J117" s="229"/>
      <c r="K117" s="229"/>
      <c r="L117" s="229"/>
      <c r="M117" s="229"/>
      <c r="N117" s="229"/>
      <c r="O117" s="229"/>
      <c r="P117" s="229"/>
      <c r="Q117" s="229"/>
      <c r="R117" s="229"/>
      <c r="S117" s="229"/>
      <c r="T117" s="229"/>
      <c r="U117" s="229"/>
      <c r="V117" s="229"/>
      <c r="W117" s="229"/>
      <c r="X117" s="229"/>
      <c r="Y117" s="229"/>
      <c r="Z117" s="229"/>
      <c r="AA117" s="229"/>
      <c r="AB117" s="230"/>
      <c r="AC117" s="230"/>
      <c r="AD117" s="230"/>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row>
    <row r="118" spans="1:56" ht="12.75" x14ac:dyDescent="0.2">
      <c r="A118" s="232"/>
      <c r="B118" s="229"/>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30"/>
      <c r="AC118" s="230"/>
      <c r="AD118" s="230"/>
      <c r="AE118" s="229"/>
      <c r="AF118" s="229"/>
      <c r="AG118" s="229"/>
      <c r="AH118" s="229"/>
      <c r="AI118" s="229"/>
      <c r="AJ118" s="229"/>
      <c r="AK118" s="229"/>
      <c r="AL118" s="229"/>
      <c r="AM118" s="229"/>
      <c r="AN118" s="229"/>
      <c r="AO118" s="229"/>
      <c r="AP118" s="229"/>
      <c r="AQ118" s="229"/>
      <c r="AR118" s="229"/>
      <c r="AS118" s="229"/>
      <c r="AT118" s="229"/>
      <c r="AU118" s="229"/>
      <c r="AV118" s="229"/>
      <c r="AW118" s="229"/>
      <c r="AX118" s="229"/>
      <c r="AY118" s="229"/>
      <c r="AZ118" s="229"/>
      <c r="BA118" s="229"/>
      <c r="BB118" s="229"/>
      <c r="BC118" s="229"/>
      <c r="BD118" s="229"/>
    </row>
    <row r="119" spans="1:56" ht="12.75" x14ac:dyDescent="0.2">
      <c r="A119" s="232"/>
      <c r="B119" s="229"/>
      <c r="C119" s="229"/>
      <c r="D119" s="229"/>
      <c r="E119" s="229"/>
      <c r="F119" s="229"/>
      <c r="G119" s="229"/>
      <c r="H119" s="229"/>
      <c r="I119" s="229"/>
      <c r="J119" s="229"/>
      <c r="K119" s="229"/>
      <c r="L119" s="229"/>
      <c r="M119" s="229"/>
      <c r="N119" s="229"/>
      <c r="O119" s="229"/>
      <c r="P119" s="229"/>
      <c r="Q119" s="229"/>
      <c r="R119" s="229"/>
      <c r="S119" s="229"/>
      <c r="T119" s="229"/>
      <c r="U119" s="229"/>
      <c r="V119" s="229"/>
      <c r="W119" s="229"/>
      <c r="X119" s="229"/>
      <c r="Y119" s="229"/>
      <c r="Z119" s="229"/>
      <c r="AA119" s="229"/>
      <c r="AB119" s="230"/>
      <c r="AC119" s="230"/>
      <c r="AD119" s="230"/>
      <c r="AE119" s="229"/>
      <c r="AF119" s="229"/>
      <c r="AG119" s="229"/>
      <c r="AH119" s="229"/>
      <c r="AI119" s="229"/>
      <c r="AJ119" s="229"/>
      <c r="AK119" s="229"/>
      <c r="AL119" s="229"/>
      <c r="AM119" s="229"/>
      <c r="AN119" s="229"/>
      <c r="AO119" s="229"/>
      <c r="AP119" s="229"/>
      <c r="AQ119" s="229"/>
      <c r="AR119" s="229"/>
      <c r="AS119" s="229"/>
      <c r="AT119" s="229"/>
      <c r="AU119" s="229"/>
      <c r="AV119" s="229"/>
      <c r="AW119" s="229"/>
      <c r="AX119" s="229"/>
      <c r="AY119" s="229"/>
      <c r="AZ119" s="229"/>
      <c r="BA119" s="229"/>
      <c r="BB119" s="229"/>
      <c r="BC119" s="229"/>
      <c r="BD119" s="229"/>
    </row>
    <row r="120" spans="1:56" ht="12.75" x14ac:dyDescent="0.2">
      <c r="A120" s="232"/>
      <c r="B120" s="229"/>
      <c r="C120" s="229"/>
      <c r="D120" s="229"/>
      <c r="E120" s="229"/>
      <c r="F120" s="229"/>
      <c r="G120" s="229"/>
      <c r="H120" s="229"/>
      <c r="I120" s="229"/>
      <c r="J120" s="229"/>
      <c r="K120" s="229"/>
      <c r="L120" s="229"/>
      <c r="M120" s="229"/>
      <c r="N120" s="229"/>
      <c r="O120" s="229"/>
      <c r="P120" s="229"/>
      <c r="Q120" s="229"/>
      <c r="R120" s="229"/>
      <c r="S120" s="229"/>
      <c r="T120" s="229"/>
      <c r="U120" s="229"/>
      <c r="V120" s="229"/>
      <c r="W120" s="229"/>
      <c r="X120" s="229"/>
      <c r="Y120" s="229"/>
      <c r="Z120" s="229"/>
      <c r="AA120" s="229"/>
      <c r="AB120" s="230"/>
      <c r="AC120" s="230"/>
      <c r="AD120" s="230"/>
      <c r="AE120" s="229"/>
      <c r="AF120" s="229"/>
      <c r="AG120" s="229"/>
      <c r="AH120" s="229"/>
      <c r="AI120" s="229"/>
      <c r="AJ120" s="229"/>
      <c r="AK120" s="229"/>
      <c r="AL120" s="229"/>
      <c r="AM120" s="229"/>
      <c r="AN120" s="229"/>
      <c r="AO120" s="229"/>
      <c r="AP120" s="229"/>
      <c r="AQ120" s="229"/>
      <c r="AR120" s="229"/>
      <c r="AS120" s="229"/>
      <c r="AT120" s="229"/>
      <c r="AU120" s="229"/>
      <c r="AV120" s="229"/>
      <c r="AW120" s="229"/>
      <c r="AX120" s="229"/>
      <c r="AY120" s="229"/>
      <c r="AZ120" s="229"/>
      <c r="BA120" s="229"/>
      <c r="BB120" s="229"/>
      <c r="BC120" s="229"/>
      <c r="BD120" s="229"/>
    </row>
    <row r="121" spans="1:56" ht="12.75" x14ac:dyDescent="0.2">
      <c r="A121" s="232"/>
      <c r="B121" s="229"/>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30"/>
      <c r="AC121" s="230"/>
      <c r="AD121" s="230"/>
      <c r="AE121" s="229"/>
      <c r="AF121" s="229"/>
      <c r="AG121" s="229"/>
      <c r="AH121" s="229"/>
      <c r="AI121" s="229"/>
      <c r="AJ121" s="229"/>
      <c r="AK121" s="229"/>
      <c r="AL121" s="229"/>
      <c r="AM121" s="229"/>
      <c r="AN121" s="229"/>
      <c r="AO121" s="229"/>
      <c r="AP121" s="229"/>
      <c r="AQ121" s="229"/>
      <c r="AR121" s="229"/>
      <c r="AS121" s="229"/>
      <c r="AT121" s="229"/>
      <c r="AU121" s="229"/>
      <c r="AV121" s="229"/>
      <c r="AW121" s="229"/>
      <c r="AX121" s="229"/>
      <c r="AY121" s="229"/>
      <c r="AZ121" s="229"/>
      <c r="BA121" s="229"/>
      <c r="BB121" s="229"/>
      <c r="BC121" s="229"/>
      <c r="BD121" s="229"/>
    </row>
    <row r="122" spans="1:56" ht="12.75" x14ac:dyDescent="0.2">
      <c r="A122" s="232"/>
      <c r="B122" s="229"/>
      <c r="C122" s="229"/>
      <c r="D122" s="229"/>
      <c r="E122" s="229"/>
      <c r="F122" s="229"/>
      <c r="G122" s="229"/>
      <c r="H122" s="229"/>
      <c r="I122" s="229"/>
      <c r="J122" s="229"/>
      <c r="K122" s="229"/>
      <c r="L122" s="229"/>
      <c r="M122" s="229"/>
      <c r="N122" s="229"/>
      <c r="O122" s="229"/>
      <c r="P122" s="229"/>
      <c r="Q122" s="229"/>
      <c r="R122" s="229"/>
      <c r="S122" s="229"/>
      <c r="T122" s="229"/>
      <c r="U122" s="229"/>
      <c r="V122" s="229"/>
      <c r="W122" s="229"/>
      <c r="X122" s="229"/>
      <c r="Y122" s="229"/>
      <c r="Z122" s="229"/>
      <c r="AA122" s="229"/>
      <c r="AB122" s="230"/>
      <c r="AC122" s="230"/>
      <c r="AD122" s="230"/>
      <c r="AE122" s="229"/>
      <c r="AF122" s="229"/>
      <c r="AG122" s="229"/>
      <c r="AH122" s="229"/>
      <c r="AI122" s="229"/>
      <c r="AJ122" s="229"/>
      <c r="AK122" s="229"/>
      <c r="AL122" s="229"/>
      <c r="AM122" s="229"/>
      <c r="AN122" s="229"/>
      <c r="AO122" s="229"/>
      <c r="AP122" s="229"/>
      <c r="AQ122" s="229"/>
      <c r="AR122" s="229"/>
      <c r="AS122" s="229"/>
      <c r="AT122" s="229"/>
      <c r="AU122" s="229"/>
      <c r="AV122" s="229"/>
      <c r="AW122" s="229"/>
      <c r="AX122" s="229"/>
      <c r="AY122" s="229"/>
      <c r="AZ122" s="229"/>
      <c r="BA122" s="229"/>
      <c r="BB122" s="229"/>
      <c r="BC122" s="229"/>
      <c r="BD122" s="229"/>
    </row>
    <row r="123" spans="1:56" ht="12.75" x14ac:dyDescent="0.2">
      <c r="A123" s="232"/>
      <c r="B123" s="229"/>
      <c r="C123" s="229"/>
      <c r="D123" s="229"/>
      <c r="E123" s="229"/>
      <c r="F123" s="229"/>
      <c r="G123" s="229"/>
      <c r="H123" s="229"/>
      <c r="I123" s="229"/>
      <c r="J123" s="229"/>
      <c r="K123" s="229"/>
      <c r="L123" s="229"/>
      <c r="M123" s="229"/>
      <c r="N123" s="229"/>
      <c r="O123" s="229"/>
      <c r="P123" s="229"/>
      <c r="Q123" s="229"/>
      <c r="R123" s="229"/>
      <c r="S123" s="229"/>
      <c r="T123" s="229"/>
      <c r="U123" s="229"/>
      <c r="V123" s="229"/>
      <c r="W123" s="229"/>
      <c r="X123" s="229"/>
      <c r="Y123" s="229"/>
      <c r="Z123" s="229"/>
      <c r="AA123" s="229"/>
      <c r="AB123" s="230"/>
      <c r="AC123" s="230"/>
      <c r="AD123" s="230"/>
      <c r="AE123" s="229"/>
      <c r="AF123" s="229"/>
      <c r="AG123" s="229"/>
      <c r="AH123" s="229"/>
      <c r="AI123" s="229"/>
      <c r="AJ123" s="229"/>
      <c r="AK123" s="229"/>
      <c r="AL123" s="229"/>
      <c r="AM123" s="229"/>
      <c r="AN123" s="229"/>
      <c r="AO123" s="229"/>
      <c r="AP123" s="229"/>
      <c r="AQ123" s="229"/>
      <c r="AR123" s="229"/>
      <c r="AS123" s="229"/>
      <c r="AT123" s="229"/>
      <c r="AU123" s="229"/>
      <c r="AV123" s="229"/>
      <c r="AW123" s="229"/>
      <c r="AX123" s="229"/>
      <c r="AY123" s="229"/>
      <c r="AZ123" s="229"/>
      <c r="BA123" s="229"/>
      <c r="BB123" s="229"/>
      <c r="BC123" s="229"/>
      <c r="BD123" s="229"/>
    </row>
    <row r="124" spans="1:56" ht="12.75" x14ac:dyDescent="0.2">
      <c r="A124" s="232"/>
      <c r="B124" s="229"/>
      <c r="C124" s="229"/>
      <c r="D124" s="229"/>
      <c r="E124" s="229"/>
      <c r="F124" s="229"/>
      <c r="G124" s="229"/>
      <c r="H124" s="229"/>
      <c r="I124" s="229"/>
      <c r="J124" s="229"/>
      <c r="K124" s="229"/>
      <c r="L124" s="229"/>
      <c r="M124" s="229"/>
      <c r="N124" s="229"/>
      <c r="O124" s="229"/>
      <c r="P124" s="229"/>
      <c r="Q124" s="229"/>
      <c r="R124" s="229"/>
      <c r="S124" s="229"/>
      <c r="T124" s="229"/>
      <c r="U124" s="229"/>
      <c r="V124" s="229"/>
      <c r="W124" s="229"/>
      <c r="X124" s="229"/>
      <c r="Y124" s="229"/>
      <c r="Z124" s="229"/>
      <c r="AA124" s="229"/>
      <c r="AB124" s="230"/>
      <c r="AC124" s="230"/>
      <c r="AD124" s="230"/>
      <c r="AE124" s="229"/>
      <c r="AF124" s="229"/>
      <c r="AG124" s="229"/>
      <c r="AH124" s="229"/>
      <c r="AI124" s="229"/>
      <c r="AJ124" s="229"/>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row>
    <row r="125" spans="1:56" ht="12.75" x14ac:dyDescent="0.2">
      <c r="A125" s="232"/>
      <c r="B125" s="229"/>
      <c r="C125" s="229"/>
      <c r="D125" s="229"/>
      <c r="E125" s="229"/>
      <c r="F125" s="229"/>
      <c r="G125" s="229"/>
      <c r="H125" s="229"/>
      <c r="I125" s="229"/>
      <c r="J125" s="229"/>
      <c r="K125" s="229"/>
      <c r="L125" s="229"/>
      <c r="M125" s="229"/>
      <c r="N125" s="229"/>
      <c r="O125" s="229"/>
      <c r="P125" s="229"/>
      <c r="Q125" s="229"/>
      <c r="R125" s="229"/>
      <c r="S125" s="229"/>
      <c r="T125" s="229"/>
      <c r="U125" s="229"/>
      <c r="V125" s="229"/>
      <c r="W125" s="229"/>
      <c r="X125" s="229"/>
      <c r="Y125" s="229"/>
      <c r="Z125" s="229"/>
      <c r="AA125" s="229"/>
      <c r="AB125" s="230"/>
      <c r="AC125" s="230"/>
      <c r="AD125" s="230"/>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row>
    <row r="126" spans="1:56" ht="12.75" x14ac:dyDescent="0.2">
      <c r="A126" s="232"/>
      <c r="B126" s="229"/>
      <c r="C126" s="229"/>
      <c r="D126" s="229"/>
      <c r="E126" s="229"/>
      <c r="F126" s="229"/>
      <c r="G126" s="229"/>
      <c r="H126" s="229"/>
      <c r="I126" s="229"/>
      <c r="J126" s="229"/>
      <c r="K126" s="229"/>
      <c r="L126" s="229"/>
      <c r="M126" s="229"/>
      <c r="N126" s="229"/>
      <c r="O126" s="229"/>
      <c r="P126" s="229"/>
      <c r="Q126" s="229"/>
      <c r="R126" s="229"/>
      <c r="S126" s="229"/>
      <c r="T126" s="229"/>
      <c r="U126" s="229"/>
      <c r="V126" s="229"/>
      <c r="W126" s="229"/>
      <c r="X126" s="229"/>
      <c r="Y126" s="229"/>
      <c r="Z126" s="229"/>
      <c r="AA126" s="229"/>
      <c r="AB126" s="230"/>
      <c r="AC126" s="230"/>
      <c r="AD126" s="230"/>
      <c r="AE126" s="229"/>
      <c r="AF126" s="229"/>
      <c r="AG126" s="229"/>
      <c r="AH126" s="229"/>
      <c r="AI126" s="229"/>
      <c r="AJ126" s="229"/>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row>
    <row r="127" spans="1:56" ht="12.75" x14ac:dyDescent="0.2">
      <c r="A127" s="232"/>
      <c r="B127" s="229"/>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30"/>
      <c r="AC127" s="230"/>
      <c r="AD127" s="230"/>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row>
    <row r="128" spans="1:56" ht="12.75" x14ac:dyDescent="0.2">
      <c r="A128" s="232"/>
      <c r="B128" s="229"/>
      <c r="C128" s="229"/>
      <c r="D128" s="229"/>
      <c r="E128" s="229"/>
      <c r="F128" s="229"/>
      <c r="G128" s="229"/>
      <c r="H128" s="229"/>
      <c r="I128" s="229"/>
      <c r="J128" s="229"/>
      <c r="K128" s="229"/>
      <c r="L128" s="229"/>
      <c r="M128" s="229"/>
      <c r="N128" s="229"/>
      <c r="O128" s="229"/>
      <c r="P128" s="229"/>
      <c r="Q128" s="229"/>
      <c r="R128" s="229"/>
      <c r="S128" s="229"/>
      <c r="T128" s="229"/>
      <c r="U128" s="229"/>
      <c r="V128" s="229"/>
      <c r="W128" s="229"/>
      <c r="X128" s="229"/>
      <c r="Y128" s="229"/>
      <c r="Z128" s="229"/>
      <c r="AA128" s="229"/>
      <c r="AB128" s="230"/>
      <c r="AC128" s="230"/>
      <c r="AD128" s="230"/>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row>
    <row r="129" spans="1:56" ht="12.75" x14ac:dyDescent="0.2">
      <c r="A129" s="232"/>
      <c r="B129" s="229"/>
      <c r="C129" s="229"/>
      <c r="D129" s="229"/>
      <c r="E129" s="229"/>
      <c r="F129" s="229"/>
      <c r="G129" s="229"/>
      <c r="H129" s="229"/>
      <c r="I129" s="229"/>
      <c r="J129" s="229"/>
      <c r="K129" s="229"/>
      <c r="L129" s="229"/>
      <c r="M129" s="229"/>
      <c r="N129" s="229"/>
      <c r="O129" s="229"/>
      <c r="P129" s="229"/>
      <c r="Q129" s="229"/>
      <c r="R129" s="229"/>
      <c r="S129" s="229"/>
      <c r="T129" s="229"/>
      <c r="U129" s="229"/>
      <c r="V129" s="229"/>
      <c r="W129" s="229"/>
      <c r="X129" s="229"/>
      <c r="Y129" s="229"/>
      <c r="Z129" s="229"/>
      <c r="AA129" s="229"/>
      <c r="AB129" s="230"/>
      <c r="AC129" s="230"/>
      <c r="AD129" s="230"/>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row>
    <row r="130" spans="1:56" ht="12.75" x14ac:dyDescent="0.2">
      <c r="A130" s="232"/>
      <c r="B130" s="229"/>
      <c r="C130" s="229"/>
      <c r="D130" s="229"/>
      <c r="E130" s="229"/>
      <c r="F130" s="229"/>
      <c r="G130" s="229"/>
      <c r="H130" s="229"/>
      <c r="I130" s="229"/>
      <c r="J130" s="229"/>
      <c r="K130" s="229"/>
      <c r="L130" s="229"/>
      <c r="M130" s="229"/>
      <c r="N130" s="229"/>
      <c r="O130" s="229"/>
      <c r="P130" s="229"/>
      <c r="Q130" s="229"/>
      <c r="R130" s="229"/>
      <c r="S130" s="229"/>
      <c r="T130" s="229"/>
      <c r="U130" s="229"/>
      <c r="V130" s="229"/>
      <c r="W130" s="229"/>
      <c r="X130" s="229"/>
      <c r="Y130" s="229"/>
      <c r="Z130" s="229"/>
      <c r="AA130" s="229"/>
      <c r="AB130" s="230"/>
      <c r="AC130" s="230"/>
      <c r="AD130" s="230"/>
      <c r="AE130" s="229"/>
      <c r="AF130" s="229"/>
      <c r="AG130" s="229"/>
      <c r="AH130" s="229"/>
      <c r="AI130" s="229"/>
      <c r="AJ130" s="229"/>
      <c r="AK130" s="229"/>
      <c r="AL130" s="229"/>
      <c r="AM130" s="229"/>
      <c r="AN130" s="229"/>
      <c r="AO130" s="229"/>
      <c r="AP130" s="229"/>
      <c r="AQ130" s="229"/>
      <c r="AR130" s="229"/>
      <c r="AS130" s="229"/>
      <c r="AT130" s="229"/>
      <c r="AU130" s="229"/>
      <c r="AV130" s="229"/>
      <c r="AW130" s="229"/>
      <c r="AX130" s="229"/>
      <c r="AY130" s="229"/>
      <c r="AZ130" s="229"/>
      <c r="BA130" s="229"/>
      <c r="BB130" s="229"/>
      <c r="BC130" s="229"/>
      <c r="BD130" s="229"/>
    </row>
    <row r="131" spans="1:56" ht="12.75" x14ac:dyDescent="0.2">
      <c r="A131" s="232"/>
      <c r="B131" s="229"/>
      <c r="C131" s="229"/>
      <c r="D131" s="229"/>
      <c r="E131" s="229"/>
      <c r="F131" s="229"/>
      <c r="G131" s="229"/>
      <c r="H131" s="229"/>
      <c r="I131" s="229"/>
      <c r="J131" s="229"/>
      <c r="K131" s="229"/>
      <c r="L131" s="229"/>
      <c r="M131" s="229"/>
      <c r="N131" s="229"/>
      <c r="O131" s="229"/>
      <c r="P131" s="229"/>
      <c r="Q131" s="229"/>
      <c r="R131" s="229"/>
      <c r="S131" s="229"/>
      <c r="T131" s="229"/>
      <c r="U131" s="229"/>
      <c r="V131" s="229"/>
      <c r="W131" s="229"/>
      <c r="X131" s="229"/>
      <c r="Y131" s="229"/>
      <c r="Z131" s="229"/>
      <c r="AA131" s="229"/>
      <c r="AB131" s="230"/>
      <c r="AC131" s="230"/>
      <c r="AD131" s="230"/>
      <c r="AE131" s="229"/>
      <c r="AF131" s="229"/>
      <c r="AG131" s="229"/>
      <c r="AH131" s="229"/>
      <c r="AI131" s="229"/>
      <c r="AJ131" s="229"/>
      <c r="AK131" s="229"/>
      <c r="AL131" s="229"/>
      <c r="AM131" s="229"/>
      <c r="AN131" s="229"/>
      <c r="AO131" s="229"/>
      <c r="AP131" s="229"/>
      <c r="AQ131" s="229"/>
      <c r="AR131" s="229"/>
      <c r="AS131" s="229"/>
      <c r="AT131" s="229"/>
      <c r="AU131" s="229"/>
      <c r="AV131" s="229"/>
      <c r="AW131" s="229"/>
      <c r="AX131" s="229"/>
      <c r="AY131" s="229"/>
      <c r="AZ131" s="229"/>
      <c r="BA131" s="229"/>
      <c r="BB131" s="229"/>
      <c r="BC131" s="229"/>
      <c r="BD131" s="229"/>
    </row>
    <row r="132" spans="1:56" ht="12.75" x14ac:dyDescent="0.2">
      <c r="A132" s="232"/>
      <c r="B132" s="229"/>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30"/>
      <c r="AC132" s="230"/>
      <c r="AD132" s="230"/>
      <c r="AE132" s="229"/>
      <c r="AF132" s="229"/>
      <c r="AG132" s="229"/>
      <c r="AH132" s="229"/>
      <c r="AI132" s="229"/>
      <c r="AJ132" s="229"/>
      <c r="AK132" s="229"/>
      <c r="AL132" s="229"/>
      <c r="AM132" s="229"/>
      <c r="AN132" s="229"/>
      <c r="AO132" s="229"/>
      <c r="AP132" s="229"/>
      <c r="AQ132" s="229"/>
      <c r="AR132" s="229"/>
      <c r="AS132" s="229"/>
      <c r="AT132" s="229"/>
      <c r="AU132" s="229"/>
      <c r="AV132" s="229"/>
      <c r="AW132" s="229"/>
      <c r="AX132" s="229"/>
      <c r="AY132" s="229"/>
      <c r="AZ132" s="229"/>
      <c r="BA132" s="229"/>
      <c r="BB132" s="229"/>
      <c r="BC132" s="229"/>
      <c r="BD132" s="229"/>
    </row>
    <row r="133" spans="1:56" ht="12.75" x14ac:dyDescent="0.2">
      <c r="A133" s="232"/>
      <c r="B133" s="229"/>
      <c r="C133" s="229"/>
      <c r="D133" s="229"/>
      <c r="E133" s="229"/>
      <c r="F133" s="229"/>
      <c r="G133" s="229"/>
      <c r="H133" s="229"/>
      <c r="I133" s="229"/>
      <c r="J133" s="229"/>
      <c r="K133" s="229"/>
      <c r="L133" s="229"/>
      <c r="M133" s="229"/>
      <c r="N133" s="229"/>
      <c r="O133" s="229"/>
      <c r="P133" s="229"/>
      <c r="Q133" s="229"/>
      <c r="R133" s="229"/>
      <c r="S133" s="229"/>
      <c r="T133" s="229"/>
      <c r="U133" s="229"/>
      <c r="V133" s="229"/>
      <c r="W133" s="229"/>
      <c r="X133" s="229"/>
      <c r="Y133" s="229"/>
      <c r="Z133" s="229"/>
      <c r="AA133" s="229"/>
      <c r="AB133" s="230"/>
      <c r="AC133" s="230"/>
      <c r="AD133" s="230"/>
      <c r="AE133" s="229"/>
      <c r="AF133" s="229"/>
      <c r="AG133" s="229"/>
      <c r="AH133" s="229"/>
      <c r="AI133" s="229"/>
      <c r="AJ133" s="229"/>
      <c r="AK133" s="229"/>
      <c r="AL133" s="229"/>
      <c r="AM133" s="229"/>
      <c r="AN133" s="229"/>
      <c r="AO133" s="229"/>
      <c r="AP133" s="229"/>
      <c r="AQ133" s="229"/>
      <c r="AR133" s="229"/>
      <c r="AS133" s="229"/>
      <c r="AT133" s="229"/>
      <c r="AU133" s="229"/>
      <c r="AV133" s="229"/>
      <c r="AW133" s="229"/>
      <c r="AX133" s="229"/>
      <c r="AY133" s="229"/>
      <c r="AZ133" s="229"/>
      <c r="BA133" s="229"/>
      <c r="BB133" s="229"/>
      <c r="BC133" s="229"/>
      <c r="BD133" s="229"/>
    </row>
    <row r="134" spans="1:56" ht="12.75" x14ac:dyDescent="0.2">
      <c r="A134" s="232"/>
      <c r="B134" s="229"/>
      <c r="C134" s="229"/>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30"/>
      <c r="AC134" s="230"/>
      <c r="AD134" s="230"/>
      <c r="AE134" s="229"/>
      <c r="AF134" s="229"/>
      <c r="AG134" s="229"/>
      <c r="AH134" s="229"/>
      <c r="AI134" s="229"/>
      <c r="AJ134" s="229"/>
      <c r="AK134" s="229"/>
      <c r="AL134" s="229"/>
      <c r="AM134" s="229"/>
      <c r="AN134" s="229"/>
      <c r="AO134" s="229"/>
      <c r="AP134" s="229"/>
      <c r="AQ134" s="229"/>
      <c r="AR134" s="229"/>
      <c r="AS134" s="229"/>
      <c r="AT134" s="229"/>
      <c r="AU134" s="229"/>
      <c r="AV134" s="229"/>
      <c r="AW134" s="229"/>
      <c r="AX134" s="229"/>
      <c r="AY134" s="229"/>
      <c r="AZ134" s="229"/>
      <c r="BA134" s="229"/>
      <c r="BB134" s="229"/>
      <c r="BC134" s="229"/>
      <c r="BD134" s="229"/>
    </row>
    <row r="135" spans="1:56" ht="12.75" x14ac:dyDescent="0.2">
      <c r="A135" s="232"/>
      <c r="B135" s="229"/>
      <c r="C135" s="229"/>
      <c r="D135" s="229"/>
      <c r="E135" s="229"/>
      <c r="F135" s="229"/>
      <c r="G135" s="229"/>
      <c r="H135" s="229"/>
      <c r="I135" s="229"/>
      <c r="J135" s="229"/>
      <c r="K135" s="229"/>
      <c r="L135" s="229"/>
      <c r="M135" s="229"/>
      <c r="N135" s="229"/>
      <c r="O135" s="229"/>
      <c r="P135" s="229"/>
      <c r="Q135" s="229"/>
      <c r="R135" s="229"/>
      <c r="S135" s="229"/>
      <c r="T135" s="229"/>
      <c r="U135" s="229"/>
      <c r="V135" s="229"/>
      <c r="W135" s="229"/>
      <c r="X135" s="229"/>
      <c r="Y135" s="229"/>
      <c r="Z135" s="229"/>
      <c r="AA135" s="229"/>
      <c r="AB135" s="230"/>
      <c r="AC135" s="230"/>
      <c r="AD135" s="230"/>
      <c r="AE135" s="229"/>
      <c r="AF135" s="229"/>
      <c r="AG135" s="229"/>
      <c r="AH135" s="229"/>
      <c r="AI135" s="229"/>
      <c r="AJ135" s="229"/>
      <c r="AK135" s="229"/>
      <c r="AL135" s="229"/>
      <c r="AM135" s="229"/>
      <c r="AN135" s="229"/>
      <c r="AO135" s="229"/>
      <c r="AP135" s="229"/>
      <c r="AQ135" s="229"/>
      <c r="AR135" s="229"/>
      <c r="AS135" s="229"/>
      <c r="AT135" s="229"/>
      <c r="AU135" s="229"/>
      <c r="AV135" s="229"/>
      <c r="AW135" s="229"/>
      <c r="AX135" s="229"/>
      <c r="AY135" s="229"/>
      <c r="AZ135" s="229"/>
      <c r="BA135" s="229"/>
      <c r="BB135" s="229"/>
      <c r="BC135" s="229"/>
      <c r="BD135" s="229"/>
    </row>
    <row r="136" spans="1:56" ht="12.75" x14ac:dyDescent="0.2">
      <c r="A136" s="232"/>
      <c r="B136" s="229"/>
      <c r="C136" s="229"/>
      <c r="D136" s="229"/>
      <c r="E136" s="229"/>
      <c r="F136" s="229"/>
      <c r="G136" s="229"/>
      <c r="H136" s="229"/>
      <c r="I136" s="229"/>
      <c r="J136" s="229"/>
      <c r="K136" s="229"/>
      <c r="L136" s="229"/>
      <c r="M136" s="229"/>
      <c r="N136" s="229"/>
      <c r="O136" s="229"/>
      <c r="P136" s="229"/>
      <c r="Q136" s="229"/>
      <c r="R136" s="229"/>
      <c r="S136" s="229"/>
      <c r="T136" s="229"/>
      <c r="U136" s="229"/>
      <c r="V136" s="229"/>
      <c r="W136" s="229"/>
      <c r="X136" s="229"/>
      <c r="Y136" s="229"/>
      <c r="Z136" s="229"/>
      <c r="AA136" s="229"/>
      <c r="AB136" s="230"/>
      <c r="AC136" s="230"/>
      <c r="AD136" s="230"/>
      <c r="AE136" s="229"/>
      <c r="AF136" s="229"/>
      <c r="AG136" s="229"/>
      <c r="AH136" s="229"/>
      <c r="AI136" s="229"/>
      <c r="AJ136" s="229"/>
      <c r="AK136" s="229"/>
      <c r="AL136" s="229"/>
      <c r="AM136" s="229"/>
      <c r="AN136" s="229"/>
      <c r="AO136" s="229"/>
      <c r="AP136" s="229"/>
      <c r="AQ136" s="229"/>
      <c r="AR136" s="229"/>
      <c r="AS136" s="229"/>
      <c r="AT136" s="229"/>
      <c r="AU136" s="229"/>
      <c r="AV136" s="229"/>
      <c r="AW136" s="229"/>
      <c r="AX136" s="229"/>
      <c r="AY136" s="229"/>
      <c r="AZ136" s="229"/>
      <c r="BA136" s="229"/>
      <c r="BB136" s="229"/>
      <c r="BC136" s="229"/>
      <c r="BD136" s="229"/>
    </row>
    <row r="137" spans="1:56" ht="12.75" x14ac:dyDescent="0.2">
      <c r="A137" s="232"/>
      <c r="B137" s="229"/>
      <c r="C137" s="229"/>
      <c r="D137" s="229"/>
      <c r="E137" s="229"/>
      <c r="F137" s="229"/>
      <c r="G137" s="229"/>
      <c r="H137" s="229"/>
      <c r="I137" s="229"/>
      <c r="J137" s="229"/>
      <c r="K137" s="229"/>
      <c r="L137" s="229"/>
      <c r="M137" s="229"/>
      <c r="N137" s="229"/>
      <c r="O137" s="229"/>
      <c r="P137" s="229"/>
      <c r="Q137" s="229"/>
      <c r="R137" s="229"/>
      <c r="S137" s="229"/>
      <c r="T137" s="229"/>
      <c r="U137" s="229"/>
      <c r="V137" s="229"/>
      <c r="W137" s="229"/>
      <c r="X137" s="229"/>
      <c r="Y137" s="229"/>
      <c r="Z137" s="229"/>
      <c r="AA137" s="229"/>
      <c r="AB137" s="230"/>
      <c r="AC137" s="230"/>
      <c r="AD137" s="230"/>
      <c r="AE137" s="229"/>
      <c r="AF137" s="229"/>
      <c r="AG137" s="229"/>
      <c r="AH137" s="229"/>
      <c r="AI137" s="229"/>
      <c r="AJ137" s="229"/>
      <c r="AK137" s="229"/>
      <c r="AL137" s="229"/>
      <c r="AM137" s="229"/>
      <c r="AN137" s="229"/>
      <c r="AO137" s="229"/>
      <c r="AP137" s="229"/>
      <c r="AQ137" s="229"/>
      <c r="AR137" s="229"/>
      <c r="AS137" s="229"/>
      <c r="AT137" s="229"/>
      <c r="AU137" s="229"/>
      <c r="AV137" s="229"/>
      <c r="AW137" s="229"/>
      <c r="AX137" s="229"/>
      <c r="AY137" s="229"/>
      <c r="AZ137" s="229"/>
      <c r="BA137" s="229"/>
      <c r="BB137" s="229"/>
      <c r="BC137" s="229"/>
      <c r="BD137" s="229"/>
    </row>
    <row r="138" spans="1:56" ht="12.75" x14ac:dyDescent="0.2">
      <c r="A138" s="232"/>
      <c r="B138" s="229"/>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30"/>
      <c r="AC138" s="230"/>
      <c r="AD138" s="230"/>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row>
    <row r="139" spans="1:56" ht="12.75" x14ac:dyDescent="0.2">
      <c r="A139" s="232"/>
      <c r="B139" s="229"/>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30"/>
      <c r="AC139" s="230"/>
      <c r="AD139" s="230"/>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row>
    <row r="140" spans="1:56" ht="12.75" x14ac:dyDescent="0.2">
      <c r="A140" s="232"/>
      <c r="B140" s="229"/>
      <c r="C140" s="229"/>
      <c r="D140" s="229"/>
      <c r="E140" s="229"/>
      <c r="F140" s="229"/>
      <c r="G140" s="229"/>
      <c r="H140" s="229"/>
      <c r="I140" s="229"/>
      <c r="J140" s="229"/>
      <c r="K140" s="229"/>
      <c r="L140" s="229"/>
      <c r="M140" s="229"/>
      <c r="N140" s="229"/>
      <c r="O140" s="229"/>
      <c r="P140" s="229"/>
      <c r="Q140" s="229"/>
      <c r="R140" s="229"/>
      <c r="S140" s="229"/>
      <c r="T140" s="229"/>
      <c r="U140" s="229"/>
      <c r="V140" s="229"/>
      <c r="W140" s="229"/>
      <c r="X140" s="229"/>
      <c r="Y140" s="229"/>
      <c r="Z140" s="229"/>
      <c r="AA140" s="229"/>
      <c r="AB140" s="230"/>
      <c r="AC140" s="230"/>
      <c r="AD140" s="230"/>
      <c r="AE140" s="229"/>
      <c r="AF140" s="229"/>
      <c r="AG140" s="229"/>
      <c r="AH140" s="229"/>
      <c r="AI140" s="229"/>
      <c r="AJ140" s="229"/>
      <c r="AK140" s="229"/>
      <c r="AL140" s="229"/>
      <c r="AM140" s="229"/>
      <c r="AN140" s="229"/>
      <c r="AO140" s="229"/>
      <c r="AP140" s="229"/>
      <c r="AQ140" s="229"/>
      <c r="AR140" s="229"/>
      <c r="AS140" s="229"/>
      <c r="AT140" s="229"/>
      <c r="AU140" s="229"/>
      <c r="AV140" s="229"/>
      <c r="AW140" s="229"/>
      <c r="AX140" s="229"/>
      <c r="AY140" s="229"/>
      <c r="AZ140" s="229"/>
      <c r="BA140" s="229"/>
      <c r="BB140" s="229"/>
      <c r="BC140" s="229"/>
      <c r="BD140" s="229"/>
    </row>
    <row r="141" spans="1:56" ht="12.75" x14ac:dyDescent="0.2">
      <c r="A141" s="232"/>
      <c r="B141" s="229"/>
      <c r="C141" s="229"/>
      <c r="D141" s="229"/>
      <c r="E141" s="229"/>
      <c r="F141" s="229"/>
      <c r="G141" s="229"/>
      <c r="H141" s="229"/>
      <c r="I141" s="229"/>
      <c r="J141" s="229"/>
      <c r="K141" s="229"/>
      <c r="L141" s="229"/>
      <c r="M141" s="229"/>
      <c r="N141" s="229"/>
      <c r="O141" s="229"/>
      <c r="P141" s="229"/>
      <c r="Q141" s="229"/>
      <c r="R141" s="229"/>
      <c r="S141" s="229"/>
      <c r="T141" s="229"/>
      <c r="U141" s="229"/>
      <c r="V141" s="229"/>
      <c r="W141" s="229"/>
      <c r="X141" s="229"/>
      <c r="Y141" s="229"/>
      <c r="Z141" s="229"/>
      <c r="AA141" s="229"/>
      <c r="AB141" s="230"/>
      <c r="AC141" s="230"/>
      <c r="AD141" s="230"/>
      <c r="AE141" s="229"/>
      <c r="AF141" s="229"/>
      <c r="AG141" s="229"/>
      <c r="AH141" s="229"/>
      <c r="AI141" s="229"/>
      <c r="AJ141" s="229"/>
      <c r="AK141" s="229"/>
      <c r="AL141" s="229"/>
      <c r="AM141" s="229"/>
      <c r="AN141" s="229"/>
      <c r="AO141" s="229"/>
      <c r="AP141" s="229"/>
      <c r="AQ141" s="229"/>
      <c r="AR141" s="229"/>
      <c r="AS141" s="229"/>
      <c r="AT141" s="229"/>
      <c r="AU141" s="229"/>
      <c r="AV141" s="229"/>
      <c r="AW141" s="229"/>
      <c r="AX141" s="229"/>
      <c r="AY141" s="229"/>
      <c r="AZ141" s="229"/>
      <c r="BA141" s="229"/>
      <c r="BB141" s="229"/>
      <c r="BC141" s="229"/>
      <c r="BD141" s="229"/>
    </row>
    <row r="142" spans="1:56" ht="12.75" x14ac:dyDescent="0.2">
      <c r="A142" s="232"/>
      <c r="B142" s="229"/>
      <c r="C142" s="229"/>
      <c r="D142" s="229"/>
      <c r="E142" s="229"/>
      <c r="F142" s="229"/>
      <c r="G142" s="229"/>
      <c r="H142" s="229"/>
      <c r="I142" s="229"/>
      <c r="J142" s="229"/>
      <c r="K142" s="229"/>
      <c r="L142" s="229"/>
      <c r="M142" s="229"/>
      <c r="N142" s="229"/>
      <c r="O142" s="229"/>
      <c r="P142" s="229"/>
      <c r="Q142" s="229"/>
      <c r="R142" s="229"/>
      <c r="S142" s="229"/>
      <c r="T142" s="229"/>
      <c r="U142" s="229"/>
      <c r="V142" s="229"/>
      <c r="W142" s="229"/>
      <c r="X142" s="229"/>
      <c r="Y142" s="229"/>
      <c r="Z142" s="229"/>
      <c r="AA142" s="229"/>
      <c r="AB142" s="230"/>
      <c r="AC142" s="230"/>
      <c r="AD142" s="230"/>
      <c r="AE142" s="229"/>
      <c r="AF142" s="229"/>
      <c r="AG142" s="229"/>
      <c r="AH142" s="229"/>
      <c r="AI142" s="229"/>
      <c r="AJ142" s="229"/>
      <c r="AK142" s="229"/>
      <c r="AL142" s="229"/>
      <c r="AM142" s="229"/>
      <c r="AN142" s="229"/>
      <c r="AO142" s="229"/>
      <c r="AP142" s="229"/>
      <c r="AQ142" s="229"/>
      <c r="AR142" s="229"/>
      <c r="AS142" s="229"/>
      <c r="AT142" s="229"/>
      <c r="AU142" s="229"/>
      <c r="AV142" s="229"/>
      <c r="AW142" s="229"/>
      <c r="AX142" s="229"/>
      <c r="AY142" s="229"/>
      <c r="AZ142" s="229"/>
      <c r="BA142" s="229"/>
      <c r="BB142" s="229"/>
      <c r="BC142" s="229"/>
      <c r="BD142" s="229"/>
    </row>
    <row r="143" spans="1:56" ht="12.75" x14ac:dyDescent="0.2">
      <c r="A143" s="232"/>
      <c r="B143" s="229"/>
      <c r="C143" s="229"/>
      <c r="D143" s="229"/>
      <c r="E143" s="229"/>
      <c r="F143" s="229"/>
      <c r="G143" s="229"/>
      <c r="H143" s="229"/>
      <c r="I143" s="229"/>
      <c r="J143" s="229"/>
      <c r="K143" s="229"/>
      <c r="L143" s="229"/>
      <c r="M143" s="229"/>
      <c r="N143" s="229"/>
      <c r="O143" s="229"/>
      <c r="P143" s="229"/>
      <c r="Q143" s="229"/>
      <c r="R143" s="229"/>
      <c r="S143" s="229"/>
      <c r="T143" s="229"/>
      <c r="U143" s="229"/>
      <c r="V143" s="229"/>
      <c r="W143" s="229"/>
      <c r="X143" s="229"/>
      <c r="Y143" s="229"/>
      <c r="Z143" s="229"/>
      <c r="AA143" s="229"/>
      <c r="AB143" s="230"/>
      <c r="AC143" s="230"/>
      <c r="AD143" s="230"/>
      <c r="AE143" s="229"/>
      <c r="AF143" s="229"/>
      <c r="AG143" s="229"/>
      <c r="AH143" s="229"/>
      <c r="AI143" s="229"/>
      <c r="AJ143" s="229"/>
      <c r="AK143" s="229"/>
      <c r="AL143" s="229"/>
      <c r="AM143" s="229"/>
      <c r="AN143" s="229"/>
      <c r="AO143" s="229"/>
      <c r="AP143" s="229"/>
      <c r="AQ143" s="229"/>
      <c r="AR143" s="229"/>
      <c r="AS143" s="229"/>
      <c r="AT143" s="229"/>
      <c r="AU143" s="229"/>
      <c r="AV143" s="229"/>
      <c r="AW143" s="229"/>
      <c r="AX143" s="229"/>
      <c r="AY143" s="229"/>
      <c r="AZ143" s="229"/>
      <c r="BA143" s="229"/>
      <c r="BB143" s="229"/>
      <c r="BC143" s="229"/>
      <c r="BD143" s="229"/>
    </row>
    <row r="144" spans="1:56" ht="12.75" x14ac:dyDescent="0.2">
      <c r="A144" s="232"/>
      <c r="B144" s="229"/>
      <c r="C144" s="229"/>
      <c r="D144" s="229"/>
      <c r="E144" s="229"/>
      <c r="F144" s="229"/>
      <c r="G144" s="229"/>
      <c r="H144" s="229"/>
      <c r="I144" s="229"/>
      <c r="J144" s="229"/>
      <c r="K144" s="229"/>
      <c r="L144" s="229"/>
      <c r="M144" s="229"/>
      <c r="N144" s="229"/>
      <c r="O144" s="229"/>
      <c r="P144" s="229"/>
      <c r="Q144" s="229"/>
      <c r="R144" s="229"/>
      <c r="S144" s="229"/>
      <c r="T144" s="229"/>
      <c r="U144" s="229"/>
      <c r="V144" s="229"/>
      <c r="W144" s="229"/>
      <c r="X144" s="229"/>
      <c r="Y144" s="229"/>
      <c r="Z144" s="229"/>
      <c r="AA144" s="229"/>
      <c r="AB144" s="230"/>
      <c r="AC144" s="230"/>
      <c r="AD144" s="230"/>
      <c r="AE144" s="229"/>
      <c r="AF144" s="229"/>
      <c r="AG144" s="229"/>
      <c r="AH144" s="229"/>
      <c r="AI144" s="229"/>
      <c r="AJ144" s="229"/>
      <c r="AK144" s="229"/>
      <c r="AL144" s="229"/>
      <c r="AM144" s="229"/>
      <c r="AN144" s="229"/>
      <c r="AO144" s="229"/>
      <c r="AP144" s="229"/>
      <c r="AQ144" s="229"/>
      <c r="AR144" s="229"/>
      <c r="AS144" s="229"/>
      <c r="AT144" s="229"/>
      <c r="AU144" s="229"/>
      <c r="AV144" s="229"/>
      <c r="AW144" s="229"/>
      <c r="AX144" s="229"/>
      <c r="AY144" s="229"/>
      <c r="AZ144" s="229"/>
      <c r="BA144" s="229"/>
      <c r="BB144" s="229"/>
      <c r="BC144" s="229"/>
      <c r="BD144" s="229"/>
    </row>
    <row r="145" spans="1:56" ht="12.75" x14ac:dyDescent="0.2">
      <c r="A145" s="232"/>
      <c r="B145" s="229"/>
      <c r="C145" s="229"/>
      <c r="D145" s="229"/>
      <c r="E145" s="229"/>
      <c r="F145" s="229"/>
      <c r="G145" s="229"/>
      <c r="H145" s="229"/>
      <c r="I145" s="229"/>
      <c r="J145" s="229"/>
      <c r="K145" s="229"/>
      <c r="L145" s="229"/>
      <c r="M145" s="229"/>
      <c r="N145" s="229"/>
      <c r="O145" s="229"/>
      <c r="P145" s="229"/>
      <c r="Q145" s="229"/>
      <c r="R145" s="229"/>
      <c r="S145" s="229"/>
      <c r="T145" s="229"/>
      <c r="U145" s="229"/>
      <c r="V145" s="229"/>
      <c r="W145" s="229"/>
      <c r="X145" s="229"/>
      <c r="Y145" s="229"/>
      <c r="Z145" s="229"/>
      <c r="AA145" s="229"/>
      <c r="AB145" s="230"/>
      <c r="AC145" s="230"/>
      <c r="AD145" s="230"/>
      <c r="AE145" s="229"/>
      <c r="AF145" s="229"/>
      <c r="AG145" s="229"/>
      <c r="AH145" s="229"/>
      <c r="AI145" s="229"/>
      <c r="AJ145" s="229"/>
      <c r="AK145" s="229"/>
      <c r="AL145" s="229"/>
      <c r="AM145" s="229"/>
      <c r="AN145" s="229"/>
      <c r="AO145" s="229"/>
      <c r="AP145" s="229"/>
      <c r="AQ145" s="229"/>
      <c r="AR145" s="229"/>
      <c r="AS145" s="229"/>
      <c r="AT145" s="229"/>
      <c r="AU145" s="229"/>
      <c r="AV145" s="229"/>
      <c r="AW145" s="229"/>
      <c r="AX145" s="229"/>
      <c r="AY145" s="229"/>
      <c r="AZ145" s="229"/>
      <c r="BA145" s="229"/>
      <c r="BB145" s="229"/>
      <c r="BC145" s="229"/>
      <c r="BD145" s="229"/>
    </row>
    <row r="146" spans="1:56" ht="12.75" x14ac:dyDescent="0.2">
      <c r="A146" s="232"/>
      <c r="B146" s="229"/>
      <c r="C146" s="229"/>
      <c r="D146" s="229"/>
      <c r="E146" s="229"/>
      <c r="F146" s="229"/>
      <c r="G146" s="229"/>
      <c r="H146" s="229"/>
      <c r="I146" s="229"/>
      <c r="J146" s="229"/>
      <c r="K146" s="229"/>
      <c r="L146" s="229"/>
      <c r="M146" s="229"/>
      <c r="N146" s="229"/>
      <c r="O146" s="229"/>
      <c r="P146" s="229"/>
      <c r="Q146" s="229"/>
      <c r="R146" s="229"/>
      <c r="S146" s="229"/>
      <c r="T146" s="229"/>
      <c r="U146" s="229"/>
      <c r="V146" s="229"/>
      <c r="W146" s="229"/>
      <c r="X146" s="229"/>
      <c r="Y146" s="229"/>
      <c r="Z146" s="229"/>
      <c r="AA146" s="229"/>
      <c r="AB146" s="230"/>
      <c r="AC146" s="230"/>
      <c r="AD146" s="230"/>
      <c r="AE146" s="229"/>
      <c r="AF146" s="229"/>
      <c r="AG146" s="229"/>
      <c r="AH146" s="229"/>
      <c r="AI146" s="229"/>
      <c r="AJ146" s="229"/>
      <c r="AK146" s="229"/>
      <c r="AL146" s="229"/>
      <c r="AM146" s="229"/>
      <c r="AN146" s="229"/>
      <c r="AO146" s="229"/>
      <c r="AP146" s="229"/>
      <c r="AQ146" s="229"/>
      <c r="AR146" s="229"/>
      <c r="AS146" s="229"/>
      <c r="AT146" s="229"/>
      <c r="AU146" s="229"/>
      <c r="AV146" s="229"/>
      <c r="AW146" s="229"/>
      <c r="AX146" s="229"/>
      <c r="AY146" s="229"/>
      <c r="AZ146" s="229"/>
      <c r="BA146" s="229"/>
      <c r="BB146" s="229"/>
      <c r="BC146" s="229"/>
      <c r="BD146" s="229"/>
    </row>
    <row r="147" spans="1:56" ht="12.75" x14ac:dyDescent="0.2">
      <c r="A147" s="232"/>
      <c r="B147" s="229"/>
      <c r="C147" s="229"/>
      <c r="D147" s="229"/>
      <c r="E147" s="229"/>
      <c r="F147" s="229"/>
      <c r="G147" s="229"/>
      <c r="H147" s="229"/>
      <c r="I147" s="229"/>
      <c r="J147" s="229"/>
      <c r="K147" s="229"/>
      <c r="L147" s="229"/>
      <c r="M147" s="229"/>
      <c r="N147" s="229"/>
      <c r="O147" s="229"/>
      <c r="P147" s="229"/>
      <c r="Q147" s="229"/>
      <c r="R147" s="229"/>
      <c r="S147" s="229"/>
      <c r="T147" s="229"/>
      <c r="U147" s="229"/>
      <c r="V147" s="229"/>
      <c r="W147" s="229"/>
      <c r="X147" s="229"/>
      <c r="Y147" s="229"/>
      <c r="Z147" s="229"/>
      <c r="AA147" s="229"/>
      <c r="AB147" s="230"/>
      <c r="AC147" s="230"/>
      <c r="AD147" s="230"/>
      <c r="AE147" s="229"/>
      <c r="AF147" s="229"/>
      <c r="AG147" s="229"/>
      <c r="AH147" s="229"/>
      <c r="AI147" s="229"/>
      <c r="AJ147" s="229"/>
      <c r="AK147" s="229"/>
      <c r="AL147" s="229"/>
      <c r="AM147" s="229"/>
      <c r="AN147" s="229"/>
      <c r="AO147" s="229"/>
      <c r="AP147" s="229"/>
      <c r="AQ147" s="229"/>
      <c r="AR147" s="229"/>
      <c r="AS147" s="229"/>
      <c r="AT147" s="229"/>
      <c r="AU147" s="229"/>
      <c r="AV147" s="229"/>
      <c r="AW147" s="229"/>
      <c r="AX147" s="229"/>
      <c r="AY147" s="229"/>
      <c r="AZ147" s="229"/>
      <c r="BA147" s="229"/>
      <c r="BB147" s="229"/>
      <c r="BC147" s="229"/>
      <c r="BD147" s="229"/>
    </row>
    <row r="148" spans="1:56" ht="12.75" x14ac:dyDescent="0.2">
      <c r="A148" s="232"/>
      <c r="B148" s="229"/>
      <c r="C148" s="229"/>
      <c r="D148" s="229"/>
      <c r="E148" s="229"/>
      <c r="F148" s="229"/>
      <c r="G148" s="229"/>
      <c r="H148" s="229"/>
      <c r="I148" s="229"/>
      <c r="J148" s="229"/>
      <c r="K148" s="229"/>
      <c r="L148" s="229"/>
      <c r="M148" s="229"/>
      <c r="N148" s="229"/>
      <c r="O148" s="229"/>
      <c r="P148" s="229"/>
      <c r="Q148" s="229"/>
      <c r="R148" s="229"/>
      <c r="S148" s="229"/>
      <c r="T148" s="229"/>
      <c r="U148" s="229"/>
      <c r="V148" s="229"/>
      <c r="W148" s="229"/>
      <c r="X148" s="229"/>
      <c r="Y148" s="229"/>
      <c r="Z148" s="229"/>
      <c r="AA148" s="229"/>
      <c r="AB148" s="230"/>
      <c r="AC148" s="230"/>
      <c r="AD148" s="230"/>
      <c r="AE148" s="229"/>
      <c r="AF148" s="229"/>
      <c r="AG148" s="229"/>
      <c r="AH148" s="229"/>
      <c r="AI148" s="229"/>
      <c r="AJ148" s="229"/>
      <c r="AK148" s="229"/>
      <c r="AL148" s="229"/>
      <c r="AM148" s="229"/>
      <c r="AN148" s="229"/>
      <c r="AO148" s="229"/>
      <c r="AP148" s="229"/>
      <c r="AQ148" s="229"/>
      <c r="AR148" s="229"/>
      <c r="AS148" s="229"/>
      <c r="AT148" s="229"/>
      <c r="AU148" s="229"/>
      <c r="AV148" s="229"/>
      <c r="AW148" s="229"/>
      <c r="AX148" s="229"/>
      <c r="AY148" s="229"/>
      <c r="AZ148" s="229"/>
      <c r="BA148" s="229"/>
      <c r="BB148" s="229"/>
      <c r="BC148" s="229"/>
      <c r="BD148" s="229"/>
    </row>
    <row r="149" spans="1:56" ht="12.75" x14ac:dyDescent="0.2">
      <c r="A149" s="232"/>
      <c r="B149" s="229"/>
      <c r="C149" s="229"/>
      <c r="D149" s="229"/>
      <c r="E149" s="229"/>
      <c r="F149" s="229"/>
      <c r="G149" s="229"/>
      <c r="H149" s="229"/>
      <c r="I149" s="229"/>
      <c r="J149" s="229"/>
      <c r="K149" s="229"/>
      <c r="L149" s="229"/>
      <c r="M149" s="229"/>
      <c r="N149" s="229"/>
      <c r="O149" s="229"/>
      <c r="P149" s="229"/>
      <c r="Q149" s="229"/>
      <c r="R149" s="229"/>
      <c r="S149" s="229"/>
      <c r="T149" s="229"/>
      <c r="U149" s="229"/>
      <c r="V149" s="229"/>
      <c r="W149" s="229"/>
      <c r="X149" s="229"/>
      <c r="Y149" s="229"/>
      <c r="Z149" s="229"/>
      <c r="AA149" s="229"/>
      <c r="AB149" s="230"/>
      <c r="AC149" s="230"/>
      <c r="AD149" s="230"/>
      <c r="AE149" s="229"/>
      <c r="AF149" s="229"/>
      <c r="AG149" s="229"/>
      <c r="AH149" s="229"/>
      <c r="AI149" s="229"/>
      <c r="AJ149" s="229"/>
      <c r="AK149" s="229"/>
      <c r="AL149" s="229"/>
      <c r="AM149" s="229"/>
      <c r="AN149" s="229"/>
      <c r="AO149" s="229"/>
      <c r="AP149" s="229"/>
      <c r="AQ149" s="229"/>
      <c r="AR149" s="229"/>
      <c r="AS149" s="229"/>
      <c r="AT149" s="229"/>
      <c r="AU149" s="229"/>
      <c r="AV149" s="229"/>
      <c r="AW149" s="229"/>
      <c r="AX149" s="229"/>
      <c r="AY149" s="229"/>
      <c r="AZ149" s="229"/>
      <c r="BA149" s="229"/>
      <c r="BB149" s="229"/>
      <c r="BC149" s="229"/>
      <c r="BD149" s="229"/>
    </row>
    <row r="150" spans="1:56" ht="12.75" x14ac:dyDescent="0.2">
      <c r="A150" s="232"/>
      <c r="B150" s="229"/>
      <c r="C150" s="229"/>
      <c r="D150" s="229"/>
      <c r="E150" s="229"/>
      <c r="F150" s="229"/>
      <c r="G150" s="229"/>
      <c r="H150" s="229"/>
      <c r="I150" s="229"/>
      <c r="J150" s="229"/>
      <c r="K150" s="229"/>
      <c r="L150" s="229"/>
      <c r="M150" s="229"/>
      <c r="N150" s="229"/>
      <c r="O150" s="229"/>
      <c r="P150" s="229"/>
      <c r="Q150" s="229"/>
      <c r="R150" s="229"/>
      <c r="S150" s="229"/>
      <c r="T150" s="229"/>
      <c r="U150" s="229"/>
      <c r="V150" s="229"/>
      <c r="W150" s="229"/>
      <c r="X150" s="229"/>
      <c r="Y150" s="229"/>
      <c r="Z150" s="229"/>
      <c r="AA150" s="229"/>
      <c r="AB150" s="230"/>
      <c r="AC150" s="230"/>
      <c r="AD150" s="230"/>
      <c r="AE150" s="229"/>
      <c r="AF150" s="229"/>
      <c r="AG150" s="229"/>
      <c r="AH150" s="229"/>
      <c r="AI150" s="229"/>
      <c r="AJ150" s="229"/>
      <c r="AK150" s="229"/>
      <c r="AL150" s="229"/>
      <c r="AM150" s="229"/>
      <c r="AN150" s="229"/>
      <c r="AO150" s="229"/>
      <c r="AP150" s="229"/>
      <c r="AQ150" s="229"/>
      <c r="AR150" s="229"/>
      <c r="AS150" s="229"/>
      <c r="AT150" s="229"/>
      <c r="AU150" s="229"/>
      <c r="AV150" s="229"/>
      <c r="AW150" s="229"/>
      <c r="AX150" s="229"/>
      <c r="AY150" s="229"/>
      <c r="AZ150" s="229"/>
      <c r="BA150" s="229"/>
      <c r="BB150" s="229"/>
      <c r="BC150" s="229"/>
      <c r="BD150" s="229"/>
    </row>
    <row r="151" spans="1:56" ht="12.75" x14ac:dyDescent="0.2">
      <c r="A151" s="232"/>
      <c r="B151" s="229"/>
      <c r="C151" s="229"/>
      <c r="D151" s="229"/>
      <c r="E151" s="229"/>
      <c r="F151" s="229"/>
      <c r="G151" s="229"/>
      <c r="H151" s="229"/>
      <c r="I151" s="229"/>
      <c r="J151" s="229"/>
      <c r="K151" s="229"/>
      <c r="L151" s="229"/>
      <c r="M151" s="229"/>
      <c r="N151" s="229"/>
      <c r="O151" s="229"/>
      <c r="P151" s="229"/>
      <c r="Q151" s="229"/>
      <c r="R151" s="229"/>
      <c r="S151" s="229"/>
      <c r="T151" s="229"/>
      <c r="U151" s="229"/>
      <c r="V151" s="229"/>
      <c r="W151" s="229"/>
      <c r="X151" s="229"/>
      <c r="Y151" s="229"/>
      <c r="Z151" s="229"/>
      <c r="AA151" s="229"/>
      <c r="AB151" s="230"/>
      <c r="AC151" s="230"/>
      <c r="AD151" s="230"/>
      <c r="AE151" s="229"/>
      <c r="AF151" s="229"/>
      <c r="AG151" s="229"/>
      <c r="AH151" s="229"/>
      <c r="AI151" s="229"/>
      <c r="AJ151" s="229"/>
      <c r="AK151" s="229"/>
      <c r="AL151" s="229"/>
      <c r="AM151" s="229"/>
      <c r="AN151" s="229"/>
      <c r="AO151" s="229"/>
      <c r="AP151" s="229"/>
      <c r="AQ151" s="229"/>
      <c r="AR151" s="229"/>
      <c r="AS151" s="229"/>
      <c r="AT151" s="229"/>
      <c r="AU151" s="229"/>
      <c r="AV151" s="229"/>
      <c r="AW151" s="229"/>
      <c r="AX151" s="229"/>
      <c r="AY151" s="229"/>
      <c r="AZ151" s="229"/>
      <c r="BA151" s="229"/>
      <c r="BB151" s="229"/>
      <c r="BC151" s="229"/>
      <c r="BD151" s="229"/>
    </row>
    <row r="152" spans="1:56" ht="12.75" x14ac:dyDescent="0.2">
      <c r="A152" s="232"/>
      <c r="B152" s="229"/>
      <c r="C152" s="229"/>
      <c r="D152" s="229"/>
      <c r="E152" s="229"/>
      <c r="F152" s="229"/>
      <c r="G152" s="229"/>
      <c r="H152" s="229"/>
      <c r="I152" s="229"/>
      <c r="J152" s="229"/>
      <c r="K152" s="229"/>
      <c r="L152" s="229"/>
      <c r="M152" s="229"/>
      <c r="N152" s="229"/>
      <c r="O152" s="229"/>
      <c r="P152" s="229"/>
      <c r="Q152" s="229"/>
      <c r="R152" s="229"/>
      <c r="S152" s="229"/>
      <c r="T152" s="229"/>
      <c r="U152" s="229"/>
      <c r="V152" s="229"/>
      <c r="W152" s="229"/>
      <c r="X152" s="229"/>
      <c r="Y152" s="229"/>
      <c r="Z152" s="229"/>
      <c r="AA152" s="229"/>
      <c r="AB152" s="230"/>
      <c r="AC152" s="230"/>
      <c r="AD152" s="230"/>
      <c r="AE152" s="229"/>
      <c r="AF152" s="229"/>
      <c r="AG152" s="229"/>
      <c r="AH152" s="229"/>
      <c r="AI152" s="229"/>
      <c r="AJ152" s="229"/>
      <c r="AK152" s="229"/>
      <c r="AL152" s="229"/>
      <c r="AM152" s="229"/>
      <c r="AN152" s="229"/>
      <c r="AO152" s="229"/>
      <c r="AP152" s="229"/>
      <c r="AQ152" s="229"/>
      <c r="AR152" s="229"/>
      <c r="AS152" s="229"/>
      <c r="AT152" s="229"/>
      <c r="AU152" s="229"/>
      <c r="AV152" s="229"/>
      <c r="AW152" s="229"/>
      <c r="AX152" s="229"/>
      <c r="AY152" s="229"/>
      <c r="AZ152" s="229"/>
      <c r="BA152" s="229"/>
      <c r="BB152" s="229"/>
      <c r="BC152" s="229"/>
      <c r="BD152" s="229"/>
    </row>
    <row r="153" spans="1:56" ht="12.75" x14ac:dyDescent="0.2">
      <c r="A153" s="232"/>
      <c r="B153" s="229"/>
      <c r="C153" s="229"/>
      <c r="D153" s="229"/>
      <c r="E153" s="229"/>
      <c r="F153" s="229"/>
      <c r="G153" s="229"/>
      <c r="H153" s="229"/>
      <c r="I153" s="229"/>
      <c r="J153" s="229"/>
      <c r="K153" s="229"/>
      <c r="L153" s="229"/>
      <c r="M153" s="229"/>
      <c r="N153" s="229"/>
      <c r="O153" s="229"/>
      <c r="P153" s="229"/>
      <c r="Q153" s="229"/>
      <c r="R153" s="229"/>
      <c r="S153" s="229"/>
      <c r="T153" s="229"/>
      <c r="U153" s="229"/>
      <c r="V153" s="229"/>
      <c r="W153" s="229"/>
      <c r="X153" s="229"/>
      <c r="Y153" s="229"/>
      <c r="Z153" s="229"/>
      <c r="AA153" s="229"/>
      <c r="AB153" s="230"/>
      <c r="AC153" s="230"/>
      <c r="AD153" s="230"/>
      <c r="AE153" s="229"/>
      <c r="AF153" s="229"/>
      <c r="AG153" s="229"/>
      <c r="AH153" s="229"/>
      <c r="AI153" s="229"/>
      <c r="AJ153" s="229"/>
      <c r="AK153" s="229"/>
      <c r="AL153" s="229"/>
      <c r="AM153" s="229"/>
      <c r="AN153" s="229"/>
      <c r="AO153" s="229"/>
      <c r="AP153" s="229"/>
      <c r="AQ153" s="229"/>
      <c r="AR153" s="229"/>
      <c r="AS153" s="229"/>
      <c r="AT153" s="229"/>
      <c r="AU153" s="229"/>
      <c r="AV153" s="229"/>
      <c r="AW153" s="229"/>
      <c r="AX153" s="229"/>
      <c r="AY153" s="229"/>
      <c r="AZ153" s="229"/>
      <c r="BA153" s="229"/>
      <c r="BB153" s="229"/>
      <c r="BC153" s="229"/>
      <c r="BD153" s="229"/>
    </row>
    <row r="154" spans="1:56" ht="12.75" x14ac:dyDescent="0.2">
      <c r="A154" s="232"/>
      <c r="B154" s="229"/>
      <c r="C154" s="229"/>
      <c r="D154" s="229"/>
      <c r="E154" s="229"/>
      <c r="F154" s="229"/>
      <c r="G154" s="229"/>
      <c r="H154" s="229"/>
      <c r="I154" s="229"/>
      <c r="J154" s="229"/>
      <c r="K154" s="229"/>
      <c r="L154" s="229"/>
      <c r="M154" s="229"/>
      <c r="N154" s="229"/>
      <c r="O154" s="229"/>
      <c r="P154" s="229"/>
      <c r="Q154" s="229"/>
      <c r="R154" s="229"/>
      <c r="S154" s="229"/>
      <c r="T154" s="229"/>
      <c r="U154" s="229"/>
      <c r="V154" s="229"/>
      <c r="W154" s="229"/>
      <c r="X154" s="229"/>
      <c r="Y154" s="229"/>
      <c r="Z154" s="229"/>
      <c r="AA154" s="229"/>
      <c r="AB154" s="230"/>
      <c r="AC154" s="230"/>
      <c r="AD154" s="230"/>
      <c r="AE154" s="229"/>
      <c r="AF154" s="229"/>
      <c r="AG154" s="229"/>
      <c r="AH154" s="229"/>
      <c r="AI154" s="229"/>
      <c r="AJ154" s="229"/>
      <c r="AK154" s="229"/>
      <c r="AL154" s="229"/>
      <c r="AM154" s="229"/>
      <c r="AN154" s="229"/>
      <c r="AO154" s="229"/>
      <c r="AP154" s="229"/>
      <c r="AQ154" s="229"/>
      <c r="AR154" s="229"/>
      <c r="AS154" s="229"/>
      <c r="AT154" s="229"/>
      <c r="AU154" s="229"/>
      <c r="AV154" s="229"/>
      <c r="AW154" s="229"/>
      <c r="AX154" s="229"/>
      <c r="AY154" s="229"/>
      <c r="AZ154" s="229"/>
      <c r="BA154" s="229"/>
      <c r="BB154" s="229"/>
      <c r="BC154" s="229"/>
      <c r="BD154" s="229"/>
    </row>
    <row r="155" spans="1:56" ht="12.75" x14ac:dyDescent="0.2">
      <c r="A155" s="232"/>
      <c r="B155" s="229"/>
      <c r="C155" s="229"/>
      <c r="D155" s="229"/>
      <c r="E155" s="229"/>
      <c r="F155" s="229"/>
      <c r="G155" s="229"/>
      <c r="H155" s="229"/>
      <c r="I155" s="229"/>
      <c r="J155" s="229"/>
      <c r="K155" s="229"/>
      <c r="L155" s="229"/>
      <c r="M155" s="229"/>
      <c r="N155" s="229"/>
      <c r="O155" s="229"/>
      <c r="P155" s="229"/>
      <c r="Q155" s="229"/>
      <c r="R155" s="229"/>
      <c r="S155" s="229"/>
      <c r="T155" s="229"/>
      <c r="U155" s="229"/>
      <c r="V155" s="229"/>
      <c r="W155" s="229"/>
      <c r="X155" s="229"/>
      <c r="Y155" s="229"/>
      <c r="Z155" s="229"/>
      <c r="AA155" s="229"/>
      <c r="AB155" s="230"/>
      <c r="AC155" s="230"/>
      <c r="AD155" s="230"/>
      <c r="AE155" s="229"/>
      <c r="AF155" s="229"/>
      <c r="AG155" s="229"/>
      <c r="AH155" s="229"/>
      <c r="AI155" s="229"/>
      <c r="AJ155" s="229"/>
      <c r="AK155" s="229"/>
      <c r="AL155" s="229"/>
      <c r="AM155" s="229"/>
      <c r="AN155" s="229"/>
      <c r="AO155" s="229"/>
      <c r="AP155" s="229"/>
      <c r="AQ155" s="229"/>
      <c r="AR155" s="229"/>
      <c r="AS155" s="229"/>
      <c r="AT155" s="229"/>
      <c r="AU155" s="229"/>
      <c r="AV155" s="229"/>
      <c r="AW155" s="229"/>
      <c r="AX155" s="229"/>
      <c r="AY155" s="229"/>
      <c r="AZ155" s="229"/>
      <c r="BA155" s="229"/>
      <c r="BB155" s="229"/>
      <c r="BC155" s="229"/>
      <c r="BD155" s="229"/>
    </row>
    <row r="156" spans="1:56" ht="12.75" x14ac:dyDescent="0.2">
      <c r="A156" s="232"/>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30"/>
      <c r="AC156" s="230"/>
      <c r="AD156" s="230"/>
      <c r="AE156" s="229"/>
      <c r="AF156" s="229"/>
      <c r="AG156" s="229"/>
      <c r="AH156" s="229"/>
      <c r="AI156" s="229"/>
      <c r="AJ156" s="229"/>
      <c r="AK156" s="229"/>
      <c r="AL156" s="229"/>
      <c r="AM156" s="229"/>
      <c r="AN156" s="229"/>
      <c r="AO156" s="229"/>
      <c r="AP156" s="229"/>
      <c r="AQ156" s="229"/>
      <c r="AR156" s="229"/>
      <c r="AS156" s="229"/>
      <c r="AT156" s="229"/>
      <c r="AU156" s="229"/>
      <c r="AV156" s="229"/>
      <c r="AW156" s="229"/>
      <c r="AX156" s="229"/>
      <c r="AY156" s="229"/>
      <c r="AZ156" s="229"/>
      <c r="BA156" s="229"/>
      <c r="BB156" s="229"/>
      <c r="BC156" s="229"/>
      <c r="BD156" s="229"/>
    </row>
    <row r="157" spans="1:56" ht="12.75" x14ac:dyDescent="0.2">
      <c r="A157" s="232"/>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30"/>
      <c r="AC157" s="230"/>
      <c r="AD157" s="230"/>
      <c r="AE157" s="229"/>
      <c r="AF157" s="229"/>
      <c r="AG157" s="229"/>
      <c r="AH157" s="229"/>
      <c r="AI157" s="229"/>
      <c r="AJ157" s="229"/>
      <c r="AK157" s="229"/>
      <c r="AL157" s="229"/>
      <c r="AM157" s="229"/>
      <c r="AN157" s="229"/>
      <c r="AO157" s="229"/>
      <c r="AP157" s="229"/>
      <c r="AQ157" s="229"/>
      <c r="AR157" s="229"/>
      <c r="AS157" s="229"/>
      <c r="AT157" s="229"/>
      <c r="AU157" s="229"/>
      <c r="AV157" s="229"/>
      <c r="AW157" s="229"/>
      <c r="AX157" s="229"/>
      <c r="AY157" s="229"/>
      <c r="AZ157" s="229"/>
      <c r="BA157" s="229"/>
      <c r="BB157" s="229"/>
      <c r="BC157" s="229"/>
      <c r="BD157" s="229"/>
    </row>
    <row r="158" spans="1:56" ht="12.75" x14ac:dyDescent="0.2">
      <c r="A158" s="232"/>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30"/>
      <c r="AC158" s="230"/>
      <c r="AD158" s="230"/>
      <c r="AE158" s="229"/>
      <c r="AF158" s="229"/>
      <c r="AG158" s="229"/>
      <c r="AH158" s="229"/>
      <c r="AI158" s="229"/>
      <c r="AJ158" s="229"/>
      <c r="AK158" s="229"/>
      <c r="AL158" s="229"/>
      <c r="AM158" s="229"/>
      <c r="AN158" s="229"/>
      <c r="AO158" s="229"/>
      <c r="AP158" s="229"/>
      <c r="AQ158" s="229"/>
      <c r="AR158" s="229"/>
      <c r="AS158" s="229"/>
      <c r="AT158" s="229"/>
      <c r="AU158" s="229"/>
      <c r="AV158" s="229"/>
      <c r="AW158" s="229"/>
      <c r="AX158" s="229"/>
      <c r="AY158" s="229"/>
      <c r="AZ158" s="229"/>
      <c r="BA158" s="229"/>
      <c r="BB158" s="229"/>
      <c r="BC158" s="229"/>
      <c r="BD158" s="229"/>
    </row>
    <row r="159" spans="1:56" ht="12.75" x14ac:dyDescent="0.2">
      <c r="A159" s="232"/>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30"/>
      <c r="AC159" s="230"/>
      <c r="AD159" s="230"/>
      <c r="AE159" s="229"/>
      <c r="AF159" s="229"/>
      <c r="AG159" s="229"/>
      <c r="AH159" s="229"/>
      <c r="AI159" s="229"/>
      <c r="AJ159" s="229"/>
      <c r="AK159" s="229"/>
      <c r="AL159" s="229"/>
      <c r="AM159" s="229"/>
      <c r="AN159" s="229"/>
      <c r="AO159" s="229"/>
      <c r="AP159" s="229"/>
      <c r="AQ159" s="229"/>
      <c r="AR159" s="229"/>
      <c r="AS159" s="229"/>
      <c r="AT159" s="229"/>
      <c r="AU159" s="229"/>
      <c r="AV159" s="229"/>
      <c r="AW159" s="229"/>
      <c r="AX159" s="229"/>
      <c r="AY159" s="229"/>
      <c r="AZ159" s="229"/>
      <c r="BA159" s="229"/>
      <c r="BB159" s="229"/>
      <c r="BC159" s="229"/>
      <c r="BD159" s="229"/>
    </row>
    <row r="160" spans="1:56" ht="12.75" x14ac:dyDescent="0.2">
      <c r="A160" s="232"/>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30"/>
      <c r="AC160" s="230"/>
      <c r="AD160" s="230"/>
      <c r="AE160" s="229"/>
      <c r="AF160" s="229"/>
      <c r="AG160" s="229"/>
      <c r="AH160" s="229"/>
      <c r="AI160" s="229"/>
      <c r="AJ160" s="229"/>
      <c r="AK160" s="229"/>
      <c r="AL160" s="229"/>
      <c r="AM160" s="229"/>
      <c r="AN160" s="229"/>
      <c r="AO160" s="229"/>
      <c r="AP160" s="229"/>
      <c r="AQ160" s="229"/>
      <c r="AR160" s="229"/>
      <c r="AS160" s="229"/>
      <c r="AT160" s="229"/>
      <c r="AU160" s="229"/>
      <c r="AV160" s="229"/>
      <c r="AW160" s="229"/>
      <c r="AX160" s="229"/>
      <c r="AY160" s="229"/>
      <c r="AZ160" s="229"/>
      <c r="BA160" s="229"/>
      <c r="BB160" s="229"/>
      <c r="BC160" s="229"/>
      <c r="BD160" s="229"/>
    </row>
    <row r="161" spans="1:56" ht="12.75" x14ac:dyDescent="0.2">
      <c r="A161" s="232"/>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30"/>
      <c r="AC161" s="230"/>
      <c r="AD161" s="230"/>
      <c r="AE161" s="229"/>
      <c r="AF161" s="229"/>
      <c r="AG161" s="229"/>
      <c r="AH161" s="229"/>
      <c r="AI161" s="229"/>
      <c r="AJ161" s="229"/>
      <c r="AK161" s="229"/>
      <c r="AL161" s="229"/>
      <c r="AM161" s="229"/>
      <c r="AN161" s="229"/>
      <c r="AO161" s="229"/>
      <c r="AP161" s="229"/>
      <c r="AQ161" s="229"/>
      <c r="AR161" s="229"/>
      <c r="AS161" s="229"/>
      <c r="AT161" s="229"/>
      <c r="AU161" s="229"/>
      <c r="AV161" s="229"/>
      <c r="AW161" s="229"/>
      <c r="AX161" s="229"/>
      <c r="AY161" s="229"/>
      <c r="AZ161" s="229"/>
      <c r="BA161" s="229"/>
      <c r="BB161" s="229"/>
      <c r="BC161" s="229"/>
      <c r="BD161" s="229"/>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7" zoomScale="70" zoomScaleSheetLayoutView="70" workbookViewId="0">
      <selection activeCell="I27" sqref="I27"/>
    </sheetView>
  </sheetViews>
  <sheetFormatPr defaultRowHeight="15.75" x14ac:dyDescent="0.25"/>
  <cols>
    <col min="1" max="1" width="9.140625" style="50"/>
    <col min="2" max="2" width="37.7109375" style="50" customWidth="1"/>
    <col min="3" max="6" width="16.5703125" style="50" customWidth="1"/>
    <col min="7" max="8" width="16.5703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2" t="s">
        <v>66</v>
      </c>
    </row>
    <row r="2" spans="1:44" ht="18.75" x14ac:dyDescent="0.3">
      <c r="L2" s="14" t="s">
        <v>8</v>
      </c>
    </row>
    <row r="3" spans="1:44" ht="18.75" x14ac:dyDescent="0.3">
      <c r="L3" s="14" t="s">
        <v>65</v>
      </c>
    </row>
    <row r="4" spans="1:44" ht="18.75" x14ac:dyDescent="0.3">
      <c r="K4" s="14"/>
    </row>
    <row r="5" spans="1:44" x14ac:dyDescent="0.25">
      <c r="A5" s="347" t="str">
        <f>'2. паспорт  ТП'!A4:S4</f>
        <v>Год раскрытия информации: 2025 год</v>
      </c>
      <c r="B5" s="347"/>
      <c r="C5" s="347"/>
      <c r="D5" s="347"/>
      <c r="E5" s="347"/>
      <c r="F5" s="347"/>
      <c r="G5" s="347"/>
      <c r="H5" s="347"/>
      <c r="I5" s="347"/>
      <c r="J5" s="347"/>
      <c r="K5" s="347"/>
      <c r="L5" s="347"/>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K6" s="14"/>
    </row>
    <row r="7" spans="1:44" ht="18.75" x14ac:dyDescent="0.25">
      <c r="A7" s="351" t="s">
        <v>7</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382" t="str">
        <f>'1. паспорт местоположение'!A9:C9</f>
        <v>Акционерное общество "Россети Янтарь" ДЗО  ПАО "Россети"</v>
      </c>
      <c r="B9" s="382"/>
      <c r="C9" s="382"/>
      <c r="D9" s="382"/>
      <c r="E9" s="382"/>
      <c r="F9" s="382"/>
      <c r="G9" s="382"/>
      <c r="H9" s="382"/>
      <c r="I9" s="382"/>
      <c r="J9" s="382"/>
      <c r="K9" s="382"/>
      <c r="L9" s="382"/>
    </row>
    <row r="10" spans="1:44" x14ac:dyDescent="0.25">
      <c r="A10" s="348" t="s">
        <v>6</v>
      </c>
      <c r="B10" s="348"/>
      <c r="C10" s="348"/>
      <c r="D10" s="348"/>
      <c r="E10" s="348"/>
      <c r="F10" s="348"/>
      <c r="G10" s="348"/>
      <c r="H10" s="348"/>
      <c r="I10" s="348"/>
      <c r="J10" s="348"/>
      <c r="K10" s="348"/>
      <c r="L10" s="348"/>
    </row>
    <row r="11" spans="1:44" ht="18.75" x14ac:dyDescent="0.25">
      <c r="A11" s="351"/>
      <c r="B11" s="351"/>
      <c r="C11" s="351"/>
      <c r="D11" s="351"/>
      <c r="E11" s="351"/>
      <c r="F11" s="351"/>
      <c r="G11" s="351"/>
      <c r="H11" s="351"/>
      <c r="I11" s="351"/>
      <c r="J11" s="351"/>
      <c r="K11" s="351"/>
      <c r="L11" s="351"/>
    </row>
    <row r="12" spans="1:44" x14ac:dyDescent="0.25">
      <c r="A12" s="382" t="str">
        <f>'1. паспорт местоположение'!A12:C12</f>
        <v>N_22-1238</v>
      </c>
      <c r="B12" s="382"/>
      <c r="C12" s="382"/>
      <c r="D12" s="382"/>
      <c r="E12" s="382"/>
      <c r="F12" s="382"/>
      <c r="G12" s="382"/>
      <c r="H12" s="382"/>
      <c r="I12" s="382"/>
      <c r="J12" s="382"/>
      <c r="K12" s="382"/>
      <c r="L12" s="382"/>
    </row>
    <row r="13" spans="1:44" x14ac:dyDescent="0.25">
      <c r="A13" s="348" t="s">
        <v>5</v>
      </c>
      <c r="B13" s="348"/>
      <c r="C13" s="348"/>
      <c r="D13" s="348"/>
      <c r="E13" s="348"/>
      <c r="F13" s="348"/>
      <c r="G13" s="348"/>
      <c r="H13" s="348"/>
      <c r="I13" s="348"/>
      <c r="J13" s="348"/>
      <c r="K13" s="348"/>
      <c r="L13" s="348"/>
    </row>
    <row r="14" spans="1:44" ht="18.75" x14ac:dyDescent="0.25">
      <c r="A14" s="383"/>
      <c r="B14" s="383"/>
      <c r="C14" s="383"/>
      <c r="D14" s="383"/>
      <c r="E14" s="383"/>
      <c r="F14" s="383"/>
      <c r="G14" s="383"/>
      <c r="H14" s="383"/>
      <c r="I14" s="383"/>
      <c r="J14" s="383"/>
      <c r="K14" s="383"/>
      <c r="L14" s="383"/>
    </row>
    <row r="15" spans="1:44" ht="40.5" customHeight="1" x14ac:dyDescent="0.25">
      <c r="A15" s="381" t="str">
        <f>'1. паспорт местоположение'!A15:C15</f>
        <v>Монтаж системы пожарной сигнализации (СПС) и системы оповещения и управления эвакуацией людей при пожаре (СОУЭ) в помещениях зданий ПС 110 кВ О-2 Янтарь по адресу: г. Калининград, территория завода «Янтарь»</v>
      </c>
      <c r="B15" s="381"/>
      <c r="C15" s="381"/>
      <c r="D15" s="381"/>
      <c r="E15" s="381"/>
      <c r="F15" s="381"/>
      <c r="G15" s="381"/>
      <c r="H15" s="381"/>
      <c r="I15" s="381"/>
      <c r="J15" s="381"/>
      <c r="K15" s="381"/>
      <c r="L15" s="381"/>
    </row>
    <row r="16" spans="1:44" x14ac:dyDescent="0.25">
      <c r="A16" s="348" t="s">
        <v>4</v>
      </c>
      <c r="B16" s="348"/>
      <c r="C16" s="348"/>
      <c r="D16" s="348"/>
      <c r="E16" s="348"/>
      <c r="F16" s="348"/>
      <c r="G16" s="348"/>
      <c r="H16" s="348"/>
      <c r="I16" s="348"/>
      <c r="J16" s="348"/>
      <c r="K16" s="348"/>
      <c r="L16" s="348"/>
    </row>
    <row r="17" spans="1:12" ht="15.75" customHeight="1" x14ac:dyDescent="0.25">
      <c r="L17" s="68"/>
    </row>
    <row r="18" spans="1:12" x14ac:dyDescent="0.25">
      <c r="K18" s="67"/>
    </row>
    <row r="19" spans="1:12" ht="15.75" customHeight="1" x14ac:dyDescent="0.25">
      <c r="A19" s="408" t="s">
        <v>492</v>
      </c>
      <c r="B19" s="408"/>
      <c r="C19" s="408"/>
      <c r="D19" s="408"/>
      <c r="E19" s="408"/>
      <c r="F19" s="408"/>
      <c r="G19" s="408"/>
      <c r="H19" s="408"/>
      <c r="I19" s="408"/>
      <c r="J19" s="408"/>
      <c r="K19" s="408"/>
      <c r="L19" s="408"/>
    </row>
    <row r="20" spans="1:12" x14ac:dyDescent="0.25">
      <c r="A20" s="51"/>
      <c r="B20" s="51"/>
      <c r="C20" s="66"/>
      <c r="D20" s="66"/>
      <c r="E20" s="66"/>
      <c r="F20" s="66"/>
      <c r="G20" s="66"/>
      <c r="H20" s="66"/>
      <c r="I20" s="66"/>
      <c r="J20" s="66"/>
      <c r="K20" s="66"/>
      <c r="L20" s="66"/>
    </row>
    <row r="21" spans="1:12" ht="28.5" customHeight="1" x14ac:dyDescent="0.25">
      <c r="A21" s="409" t="s">
        <v>217</v>
      </c>
      <c r="B21" s="409" t="s">
        <v>216</v>
      </c>
      <c r="C21" s="415" t="s">
        <v>425</v>
      </c>
      <c r="D21" s="415"/>
      <c r="E21" s="415"/>
      <c r="F21" s="415"/>
      <c r="G21" s="415"/>
      <c r="H21" s="415"/>
      <c r="I21" s="410" t="s">
        <v>215</v>
      </c>
      <c r="J21" s="412" t="s">
        <v>427</v>
      </c>
      <c r="K21" s="409" t="s">
        <v>214</v>
      </c>
      <c r="L21" s="411" t="s">
        <v>426</v>
      </c>
    </row>
    <row r="22" spans="1:12" ht="58.5" customHeight="1" x14ac:dyDescent="0.25">
      <c r="A22" s="409"/>
      <c r="B22" s="409"/>
      <c r="C22" s="416" t="s">
        <v>2</v>
      </c>
      <c r="D22" s="416"/>
      <c r="E22" s="416" t="s">
        <v>9</v>
      </c>
      <c r="F22" s="416"/>
      <c r="G22" s="416" t="s">
        <v>568</v>
      </c>
      <c r="H22" s="416"/>
      <c r="I22" s="410"/>
      <c r="J22" s="413"/>
      <c r="K22" s="409"/>
      <c r="L22" s="411"/>
    </row>
    <row r="23" spans="1:12" ht="31.5" x14ac:dyDescent="0.25">
      <c r="A23" s="409"/>
      <c r="B23" s="409"/>
      <c r="C23" s="65" t="s">
        <v>213</v>
      </c>
      <c r="D23" s="65" t="s">
        <v>212</v>
      </c>
      <c r="E23" s="65" t="s">
        <v>213</v>
      </c>
      <c r="F23" s="65" t="s">
        <v>212</v>
      </c>
      <c r="G23" s="65" t="s">
        <v>213</v>
      </c>
      <c r="H23" s="65" t="s">
        <v>212</v>
      </c>
      <c r="I23" s="410"/>
      <c r="J23" s="414"/>
      <c r="K23" s="409"/>
      <c r="L23" s="411"/>
    </row>
    <row r="24" spans="1:12" x14ac:dyDescent="0.25">
      <c r="A24" s="53">
        <v>1</v>
      </c>
      <c r="B24" s="53">
        <v>2</v>
      </c>
      <c r="C24" s="65">
        <v>3</v>
      </c>
      <c r="D24" s="65">
        <v>4</v>
      </c>
      <c r="E24" s="65">
        <v>5</v>
      </c>
      <c r="F24" s="65">
        <v>6</v>
      </c>
      <c r="G24" s="65">
        <v>7</v>
      </c>
      <c r="H24" s="65">
        <v>8</v>
      </c>
      <c r="I24" s="65">
        <v>9</v>
      </c>
      <c r="J24" s="65">
        <v>10</v>
      </c>
      <c r="K24" s="65">
        <v>11</v>
      </c>
      <c r="L24" s="65">
        <v>12</v>
      </c>
    </row>
    <row r="25" spans="1:12" x14ac:dyDescent="0.25">
      <c r="A25" s="57">
        <v>1</v>
      </c>
      <c r="B25" s="58" t="s">
        <v>211</v>
      </c>
      <c r="C25" s="63"/>
      <c r="D25" s="63"/>
      <c r="E25" s="63"/>
      <c r="F25" s="63"/>
      <c r="G25" s="63"/>
      <c r="H25" s="63"/>
      <c r="I25" s="63"/>
      <c r="J25" s="63"/>
      <c r="K25" s="54"/>
      <c r="L25" s="76"/>
    </row>
    <row r="26" spans="1:12" ht="21.75" customHeight="1" x14ac:dyDescent="0.25">
      <c r="A26" s="57" t="s">
        <v>210</v>
      </c>
      <c r="B26" s="64" t="s">
        <v>432</v>
      </c>
      <c r="C26" s="123" t="s">
        <v>525</v>
      </c>
      <c r="D26" s="123" t="s">
        <v>525</v>
      </c>
      <c r="E26" s="123"/>
      <c r="F26" s="123"/>
      <c r="G26" s="123" t="s">
        <v>525</v>
      </c>
      <c r="H26" s="123" t="s">
        <v>525</v>
      </c>
      <c r="I26" s="63"/>
      <c r="J26" s="63"/>
      <c r="K26" s="54"/>
      <c r="L26" s="54"/>
    </row>
    <row r="27" spans="1:12" s="52" customFormat="1" ht="39" customHeight="1" x14ac:dyDescent="0.25">
      <c r="A27" s="57" t="s">
        <v>209</v>
      </c>
      <c r="B27" s="64" t="s">
        <v>434</v>
      </c>
      <c r="C27" s="123" t="s">
        <v>525</v>
      </c>
      <c r="D27" s="123" t="s">
        <v>525</v>
      </c>
      <c r="E27" s="123"/>
      <c r="F27" s="123"/>
      <c r="G27" s="123" t="s">
        <v>525</v>
      </c>
      <c r="H27" s="123" t="s">
        <v>525</v>
      </c>
      <c r="I27" s="63"/>
      <c r="J27" s="63"/>
      <c r="K27" s="54"/>
      <c r="L27" s="54"/>
    </row>
    <row r="28" spans="1:12" s="52" customFormat="1" ht="70.5" customHeight="1" x14ac:dyDescent="0.25">
      <c r="A28" s="57" t="s">
        <v>433</v>
      </c>
      <c r="B28" s="64" t="s">
        <v>438</v>
      </c>
      <c r="C28" s="123" t="s">
        <v>525</v>
      </c>
      <c r="D28" s="123" t="s">
        <v>525</v>
      </c>
      <c r="E28" s="123"/>
      <c r="F28" s="123"/>
      <c r="G28" s="123" t="s">
        <v>525</v>
      </c>
      <c r="H28" s="123" t="s">
        <v>525</v>
      </c>
      <c r="I28" s="63"/>
      <c r="J28" s="63"/>
      <c r="K28" s="54"/>
      <c r="L28" s="54"/>
    </row>
    <row r="29" spans="1:12" s="52" customFormat="1" ht="54" customHeight="1" x14ac:dyDescent="0.25">
      <c r="A29" s="57" t="s">
        <v>208</v>
      </c>
      <c r="B29" s="64" t="s">
        <v>437</v>
      </c>
      <c r="C29" s="123" t="s">
        <v>525</v>
      </c>
      <c r="D29" s="123" t="s">
        <v>525</v>
      </c>
      <c r="E29" s="123"/>
      <c r="F29" s="123"/>
      <c r="G29" s="123" t="s">
        <v>525</v>
      </c>
      <c r="H29" s="123" t="s">
        <v>525</v>
      </c>
      <c r="I29" s="63"/>
      <c r="J29" s="63"/>
      <c r="K29" s="54"/>
      <c r="L29" s="54"/>
    </row>
    <row r="30" spans="1:12" s="52" customFormat="1" ht="42" customHeight="1" x14ac:dyDescent="0.25">
      <c r="A30" s="57" t="s">
        <v>207</v>
      </c>
      <c r="B30" s="64" t="s">
        <v>439</v>
      </c>
      <c r="C30" s="123" t="s">
        <v>525</v>
      </c>
      <c r="D30" s="123" t="s">
        <v>525</v>
      </c>
      <c r="E30" s="123"/>
      <c r="F30" s="123"/>
      <c r="G30" s="123" t="s">
        <v>525</v>
      </c>
      <c r="H30" s="123" t="s">
        <v>525</v>
      </c>
      <c r="I30" s="63"/>
      <c r="J30" s="63"/>
      <c r="K30" s="54"/>
      <c r="L30" s="54"/>
    </row>
    <row r="31" spans="1:12" s="52" customFormat="1" ht="37.5" customHeight="1" x14ac:dyDescent="0.25">
      <c r="A31" s="57" t="s">
        <v>206</v>
      </c>
      <c r="B31" s="56" t="s">
        <v>435</v>
      </c>
      <c r="C31" s="140">
        <v>45658</v>
      </c>
      <c r="D31" s="140">
        <v>45747</v>
      </c>
      <c r="E31" s="123"/>
      <c r="F31" s="123"/>
      <c r="G31" s="140">
        <v>46388</v>
      </c>
      <c r="H31" s="140">
        <v>46477</v>
      </c>
      <c r="I31" s="123"/>
      <c r="J31" s="63"/>
      <c r="K31" s="54"/>
      <c r="L31" s="54"/>
    </row>
    <row r="32" spans="1:12" s="52" customFormat="1" ht="31.5" x14ac:dyDescent="0.25">
      <c r="A32" s="57" t="s">
        <v>204</v>
      </c>
      <c r="B32" s="56" t="s">
        <v>440</v>
      </c>
      <c r="C32" s="123" t="s">
        <v>525</v>
      </c>
      <c r="D32" s="123" t="s">
        <v>525</v>
      </c>
      <c r="E32" s="123"/>
      <c r="F32" s="123"/>
      <c r="G32" s="123" t="s">
        <v>525</v>
      </c>
      <c r="H32" s="123" t="s">
        <v>525</v>
      </c>
      <c r="I32" s="63"/>
      <c r="J32" s="63"/>
      <c r="K32" s="54"/>
      <c r="L32" s="54"/>
    </row>
    <row r="33" spans="1:12" s="52" customFormat="1" ht="37.5" customHeight="1" x14ac:dyDescent="0.25">
      <c r="A33" s="57" t="s">
        <v>451</v>
      </c>
      <c r="B33" s="56" t="s">
        <v>367</v>
      </c>
      <c r="C33" s="123" t="s">
        <v>525</v>
      </c>
      <c r="D33" s="123" t="s">
        <v>525</v>
      </c>
      <c r="E33" s="123"/>
      <c r="F33" s="123"/>
      <c r="G33" s="123" t="s">
        <v>525</v>
      </c>
      <c r="H33" s="123" t="s">
        <v>525</v>
      </c>
      <c r="I33" s="63"/>
      <c r="J33" s="63"/>
      <c r="K33" s="54"/>
      <c r="L33" s="54"/>
    </row>
    <row r="34" spans="1:12" s="52" customFormat="1" ht="47.25" customHeight="1" x14ac:dyDescent="0.25">
      <c r="A34" s="57" t="s">
        <v>452</v>
      </c>
      <c r="B34" s="56" t="s">
        <v>444</v>
      </c>
      <c r="C34" s="123" t="s">
        <v>525</v>
      </c>
      <c r="D34" s="123" t="s">
        <v>525</v>
      </c>
      <c r="E34" s="123"/>
      <c r="F34" s="123"/>
      <c r="G34" s="123" t="s">
        <v>525</v>
      </c>
      <c r="H34" s="123" t="s">
        <v>525</v>
      </c>
      <c r="I34" s="62"/>
      <c r="J34" s="62"/>
      <c r="K34" s="62"/>
      <c r="L34" s="54"/>
    </row>
    <row r="35" spans="1:12" s="52" customFormat="1" ht="49.5" customHeight="1" x14ac:dyDescent="0.25">
      <c r="A35" s="57" t="s">
        <v>453</v>
      </c>
      <c r="B35" s="56" t="s">
        <v>205</v>
      </c>
      <c r="C35" s="123" t="s">
        <v>525</v>
      </c>
      <c r="D35" s="123" t="s">
        <v>525</v>
      </c>
      <c r="E35" s="123"/>
      <c r="F35" s="123"/>
      <c r="G35" s="123" t="s">
        <v>525</v>
      </c>
      <c r="H35" s="123" t="s">
        <v>525</v>
      </c>
      <c r="I35" s="62"/>
      <c r="J35" s="62"/>
      <c r="K35" s="62"/>
      <c r="L35" s="54"/>
    </row>
    <row r="36" spans="1:12" ht="37.5" customHeight="1" x14ac:dyDescent="0.25">
      <c r="A36" s="57" t="s">
        <v>454</v>
      </c>
      <c r="B36" s="56" t="s">
        <v>436</v>
      </c>
      <c r="C36" s="123" t="s">
        <v>525</v>
      </c>
      <c r="D36" s="123" t="s">
        <v>525</v>
      </c>
      <c r="E36" s="123"/>
      <c r="F36" s="123"/>
      <c r="G36" s="123" t="s">
        <v>525</v>
      </c>
      <c r="H36" s="123" t="s">
        <v>525</v>
      </c>
      <c r="I36" s="59"/>
      <c r="J36" s="59"/>
      <c r="K36" s="54"/>
      <c r="L36" s="54"/>
    </row>
    <row r="37" spans="1:12" x14ac:dyDescent="0.25">
      <c r="A37" s="57" t="s">
        <v>455</v>
      </c>
      <c r="B37" s="56" t="s">
        <v>203</v>
      </c>
      <c r="C37" s="140">
        <v>45658</v>
      </c>
      <c r="D37" s="140">
        <v>45747</v>
      </c>
      <c r="E37" s="61"/>
      <c r="F37" s="60"/>
      <c r="G37" s="140">
        <v>46388</v>
      </c>
      <c r="H37" s="140">
        <v>46477</v>
      </c>
      <c r="I37" s="59"/>
      <c r="J37" s="59"/>
      <c r="K37" s="54"/>
      <c r="L37" s="54"/>
    </row>
    <row r="38" spans="1:12" x14ac:dyDescent="0.25">
      <c r="A38" s="57" t="s">
        <v>456</v>
      </c>
      <c r="B38" s="58" t="s">
        <v>202</v>
      </c>
      <c r="C38" s="54"/>
      <c r="D38" s="54"/>
      <c r="E38" s="54"/>
      <c r="F38" s="54"/>
      <c r="G38" s="54"/>
      <c r="H38" s="54"/>
      <c r="I38" s="54"/>
      <c r="J38" s="54"/>
      <c r="K38" s="54"/>
      <c r="L38" s="54"/>
    </row>
    <row r="39" spans="1:12" ht="63" x14ac:dyDescent="0.25">
      <c r="A39" s="57">
        <v>2</v>
      </c>
      <c r="B39" s="56" t="s">
        <v>441</v>
      </c>
      <c r="C39" s="140">
        <v>45717</v>
      </c>
      <c r="D39" s="140">
        <v>45838</v>
      </c>
      <c r="E39" s="131"/>
      <c r="F39" s="131"/>
      <c r="G39" s="140">
        <v>46447</v>
      </c>
      <c r="H39" s="140">
        <v>46568</v>
      </c>
      <c r="I39" s="123"/>
      <c r="J39" s="54"/>
      <c r="K39" s="54"/>
      <c r="L39" s="54"/>
    </row>
    <row r="40" spans="1:12" ht="33.75" customHeight="1" x14ac:dyDescent="0.25">
      <c r="A40" s="57" t="s">
        <v>201</v>
      </c>
      <c r="B40" s="56" t="s">
        <v>443</v>
      </c>
      <c r="C40" s="123" t="s">
        <v>525</v>
      </c>
      <c r="D40" s="123" t="s">
        <v>525</v>
      </c>
      <c r="E40" s="131"/>
      <c r="F40" s="131"/>
      <c r="G40" s="123" t="s">
        <v>525</v>
      </c>
      <c r="H40" s="123" t="s">
        <v>525</v>
      </c>
      <c r="I40" s="123"/>
      <c r="J40" s="54"/>
      <c r="K40" s="54"/>
      <c r="L40" s="54"/>
    </row>
    <row r="41" spans="1:12" ht="63" customHeight="1" x14ac:dyDescent="0.25">
      <c r="A41" s="57" t="s">
        <v>200</v>
      </c>
      <c r="B41" s="58" t="s">
        <v>522</v>
      </c>
      <c r="C41" s="141"/>
      <c r="D41" s="140"/>
      <c r="E41" s="54"/>
      <c r="F41" s="54"/>
      <c r="G41" s="141"/>
      <c r="H41" s="140"/>
      <c r="I41" s="54"/>
      <c r="J41" s="54"/>
      <c r="K41" s="54"/>
      <c r="L41" s="54"/>
    </row>
    <row r="42" spans="1:12" ht="58.5" customHeight="1" x14ac:dyDescent="0.25">
      <c r="A42" s="57">
        <v>3</v>
      </c>
      <c r="B42" s="56" t="s">
        <v>442</v>
      </c>
      <c r="C42" s="55" t="s">
        <v>525</v>
      </c>
      <c r="D42" s="55" t="s">
        <v>525</v>
      </c>
      <c r="E42" s="55"/>
      <c r="F42" s="55"/>
      <c r="G42" s="55" t="s">
        <v>525</v>
      </c>
      <c r="H42" s="55" t="s">
        <v>525</v>
      </c>
      <c r="I42" s="123"/>
      <c r="J42" s="54"/>
      <c r="K42" s="54"/>
      <c r="L42" s="54"/>
    </row>
    <row r="43" spans="1:12" ht="34.5" customHeight="1" x14ac:dyDescent="0.25">
      <c r="A43" s="57" t="s">
        <v>199</v>
      </c>
      <c r="B43" s="56" t="s">
        <v>197</v>
      </c>
      <c r="C43" s="55" t="s">
        <v>525</v>
      </c>
      <c r="D43" s="55" t="s">
        <v>525</v>
      </c>
      <c r="E43" s="55"/>
      <c r="F43" s="55"/>
      <c r="G43" s="55" t="s">
        <v>525</v>
      </c>
      <c r="H43" s="55" t="s">
        <v>525</v>
      </c>
      <c r="I43" s="123"/>
      <c r="J43" s="123"/>
      <c r="K43" s="54"/>
      <c r="L43" s="54"/>
    </row>
    <row r="44" spans="1:12" ht="24.75" customHeight="1" x14ac:dyDescent="0.25">
      <c r="A44" s="57" t="s">
        <v>198</v>
      </c>
      <c r="B44" s="56" t="s">
        <v>195</v>
      </c>
      <c r="C44" s="140">
        <v>45717</v>
      </c>
      <c r="D44" s="140">
        <v>45838</v>
      </c>
      <c r="E44" s="55"/>
      <c r="F44" s="55"/>
      <c r="G44" s="140">
        <v>46447</v>
      </c>
      <c r="H44" s="140">
        <v>46568</v>
      </c>
      <c r="I44" s="123"/>
      <c r="J44" s="123"/>
      <c r="K44" s="54"/>
      <c r="L44" s="54"/>
    </row>
    <row r="45" spans="1:12" ht="90.75" customHeight="1" x14ac:dyDescent="0.25">
      <c r="A45" s="57" t="s">
        <v>196</v>
      </c>
      <c r="B45" s="56" t="s">
        <v>447</v>
      </c>
      <c r="C45" s="55" t="s">
        <v>525</v>
      </c>
      <c r="D45" s="55" t="s">
        <v>525</v>
      </c>
      <c r="E45" s="55"/>
      <c r="F45" s="55"/>
      <c r="G45" s="55" t="s">
        <v>525</v>
      </c>
      <c r="H45" s="55" t="s">
        <v>525</v>
      </c>
      <c r="I45" s="123"/>
      <c r="J45" s="54"/>
      <c r="K45" s="54"/>
      <c r="L45" s="54"/>
    </row>
    <row r="46" spans="1:12" ht="167.25" customHeight="1" x14ac:dyDescent="0.25">
      <c r="A46" s="57" t="s">
        <v>194</v>
      </c>
      <c r="B46" s="56" t="s">
        <v>445</v>
      </c>
      <c r="C46" s="55" t="s">
        <v>525</v>
      </c>
      <c r="D46" s="55" t="s">
        <v>525</v>
      </c>
      <c r="E46" s="55"/>
      <c r="F46" s="55"/>
      <c r="G46" s="55" t="s">
        <v>525</v>
      </c>
      <c r="H46" s="55" t="s">
        <v>525</v>
      </c>
      <c r="I46" s="123"/>
      <c r="J46" s="54"/>
      <c r="K46" s="54"/>
      <c r="L46" s="54"/>
    </row>
    <row r="47" spans="1:12" ht="30.75" customHeight="1" x14ac:dyDescent="0.25">
      <c r="A47" s="57" t="s">
        <v>192</v>
      </c>
      <c r="B47" s="56" t="s">
        <v>193</v>
      </c>
      <c r="C47" s="141">
        <v>45809</v>
      </c>
      <c r="D47" s="140">
        <v>45838</v>
      </c>
      <c r="E47" s="131"/>
      <c r="F47" s="131"/>
      <c r="G47" s="141">
        <v>46539</v>
      </c>
      <c r="H47" s="140">
        <v>46568</v>
      </c>
      <c r="I47" s="123"/>
      <c r="J47" s="123"/>
      <c r="K47" s="54"/>
      <c r="L47" s="54"/>
    </row>
    <row r="48" spans="1:12" ht="37.5" customHeight="1" x14ac:dyDescent="0.25">
      <c r="A48" s="57" t="s">
        <v>457</v>
      </c>
      <c r="B48" s="58" t="s">
        <v>191</v>
      </c>
      <c r="C48" s="55"/>
      <c r="D48" s="124"/>
      <c r="E48" s="54"/>
      <c r="F48" s="54"/>
      <c r="G48" s="55"/>
      <c r="H48" s="124"/>
      <c r="I48" s="54"/>
      <c r="J48" s="54"/>
      <c r="K48" s="54"/>
      <c r="L48" s="54"/>
    </row>
    <row r="49" spans="1:12" ht="35.25" customHeight="1" x14ac:dyDescent="0.25">
      <c r="A49" s="57">
        <v>4</v>
      </c>
      <c r="B49" s="56" t="s">
        <v>189</v>
      </c>
      <c r="C49" s="55" t="s">
        <v>525</v>
      </c>
      <c r="D49" s="55" t="s">
        <v>525</v>
      </c>
      <c r="E49" s="55"/>
      <c r="F49" s="55"/>
      <c r="G49" s="55" t="s">
        <v>525</v>
      </c>
      <c r="H49" s="55" t="s">
        <v>525</v>
      </c>
      <c r="I49" s="123"/>
      <c r="J49" s="123"/>
      <c r="K49" s="54"/>
      <c r="L49" s="54"/>
    </row>
    <row r="50" spans="1:12" ht="86.25" customHeight="1" x14ac:dyDescent="0.25">
      <c r="A50" s="57" t="s">
        <v>190</v>
      </c>
      <c r="B50" s="56" t="s">
        <v>446</v>
      </c>
      <c r="C50" s="55" t="s">
        <v>525</v>
      </c>
      <c r="D50" s="55" t="s">
        <v>525</v>
      </c>
      <c r="E50" s="55"/>
      <c r="F50" s="55"/>
      <c r="G50" s="55" t="s">
        <v>525</v>
      </c>
      <c r="H50" s="55" t="s">
        <v>525</v>
      </c>
      <c r="I50" s="123"/>
      <c r="J50" s="123"/>
      <c r="K50" s="54"/>
      <c r="L50" s="54"/>
    </row>
    <row r="51" spans="1:12" ht="77.25" customHeight="1" x14ac:dyDescent="0.25">
      <c r="A51" s="57" t="s">
        <v>188</v>
      </c>
      <c r="B51" s="56" t="s">
        <v>448</v>
      </c>
      <c r="C51" s="55" t="s">
        <v>525</v>
      </c>
      <c r="D51" s="55" t="s">
        <v>525</v>
      </c>
      <c r="E51" s="55"/>
      <c r="F51" s="55"/>
      <c r="G51" s="55" t="s">
        <v>525</v>
      </c>
      <c r="H51" s="55" t="s">
        <v>525</v>
      </c>
      <c r="I51" s="54"/>
      <c r="J51" s="54"/>
      <c r="K51" s="54"/>
      <c r="L51" s="54"/>
    </row>
    <row r="52" spans="1:12" ht="71.25" customHeight="1" x14ac:dyDescent="0.25">
      <c r="A52" s="57" t="s">
        <v>186</v>
      </c>
      <c r="B52" s="56" t="s">
        <v>187</v>
      </c>
      <c r="C52" s="55" t="s">
        <v>525</v>
      </c>
      <c r="D52" s="55" t="s">
        <v>525</v>
      </c>
      <c r="E52" s="55"/>
      <c r="F52" s="55"/>
      <c r="G52" s="55" t="s">
        <v>525</v>
      </c>
      <c r="H52" s="55" t="s">
        <v>525</v>
      </c>
      <c r="I52" s="54"/>
      <c r="J52" s="54"/>
      <c r="K52" s="54"/>
      <c r="L52" s="54"/>
    </row>
    <row r="53" spans="1:12" ht="48" customHeight="1" x14ac:dyDescent="0.25">
      <c r="A53" s="57" t="s">
        <v>184</v>
      </c>
      <c r="B53" s="86" t="s">
        <v>449</v>
      </c>
      <c r="C53" s="141">
        <v>45809</v>
      </c>
      <c r="D53" s="140">
        <v>45838</v>
      </c>
      <c r="E53" s="131"/>
      <c r="F53" s="131"/>
      <c r="G53" s="141">
        <v>46539</v>
      </c>
      <c r="H53" s="140">
        <v>46568</v>
      </c>
      <c r="I53" s="123"/>
      <c r="J53" s="123"/>
      <c r="K53" s="54"/>
      <c r="L53" s="54"/>
    </row>
    <row r="54" spans="1:12" ht="46.5" customHeight="1" x14ac:dyDescent="0.25">
      <c r="A54" s="57" t="s">
        <v>450</v>
      </c>
      <c r="B54" s="56" t="s">
        <v>185</v>
      </c>
      <c r="C54" s="55" t="s">
        <v>525</v>
      </c>
      <c r="D54" s="55" t="s">
        <v>525</v>
      </c>
      <c r="E54" s="55"/>
      <c r="F54" s="55"/>
      <c r="G54" s="55" t="s">
        <v>525</v>
      </c>
      <c r="H54" s="55" t="s">
        <v>525</v>
      </c>
      <c r="I54" s="54"/>
      <c r="J54" s="54"/>
      <c r="K54" s="54"/>
      <c r="L54" s="5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2025-11-10T12:13:29Z</dcterms:modified>
</cp:coreProperties>
</file>